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0" windowWidth="11340" windowHeight="6540" firstSheet="1" activeTab="1"/>
  </bookViews>
  <sheets>
    <sheet name="Total for 501 - Vej og Park" sheetId="1" r:id="rId1"/>
    <sheet name="Udvalget for Plan og Teknik" sheetId="2" r:id="rId2"/>
    <sheet name="Udvalget for Økonomi og Erhverv" sheetId="3" r:id="rId3"/>
  </sheets>
  <definedNames>
    <definedName name="_xlnm.Print_Area" localSheetId="0">'Total for 501 - Vej og Park'!$A$1:$E$17</definedName>
  </definedNames>
  <calcPr fullCalcOnLoad="1"/>
</workbook>
</file>

<file path=xl/sharedStrings.xml><?xml version="1.0" encoding="utf-8"?>
<sst xmlns="http://schemas.openxmlformats.org/spreadsheetml/2006/main" count="224" uniqueCount="130">
  <si>
    <t>Bilag 1</t>
  </si>
  <si>
    <t>Virksomhed</t>
  </si>
  <si>
    <t>Indenfor rammen</t>
  </si>
  <si>
    <t>Forbrug</t>
  </si>
  <si>
    <t>%-forbrug</t>
  </si>
  <si>
    <t>sidste år</t>
  </si>
  <si>
    <t>Note</t>
  </si>
  <si>
    <t>00.48</t>
  </si>
  <si>
    <t>Vandløbsvæsen</t>
  </si>
  <si>
    <t>Fælles formål</t>
  </si>
  <si>
    <t>00.52</t>
  </si>
  <si>
    <t>Miljøbeskyttelse</t>
  </si>
  <si>
    <t>00.25</t>
  </si>
  <si>
    <t>Faste ejendomme</t>
  </si>
  <si>
    <t>Offentlige toiletter</t>
  </si>
  <si>
    <t>00.28</t>
  </si>
  <si>
    <t>Fritidsområder</t>
  </si>
  <si>
    <t>02.22</t>
  </si>
  <si>
    <t>Fælles funktioner</t>
  </si>
  <si>
    <t>02.28</t>
  </si>
  <si>
    <t>Kommunale veje</t>
  </si>
  <si>
    <t>I alt indenfor rammen</t>
  </si>
  <si>
    <t>Bilag 2</t>
  </si>
  <si>
    <t>Udenfor Rammen</t>
  </si>
  <si>
    <t>I alt udenfor rammen</t>
  </si>
  <si>
    <t>Nr. 501</t>
  </si>
  <si>
    <t>Vedligeholdelse af vandløb</t>
  </si>
  <si>
    <t>Forbrug pr.</t>
  </si>
  <si>
    <t>Sig, Tambours Have</t>
  </si>
  <si>
    <t>Varde Minibyen</t>
  </si>
  <si>
    <t>071001</t>
  </si>
  <si>
    <t xml:space="preserve">Fælles udgifter og indt. </t>
  </si>
  <si>
    <t>Arbejder for fremmed regning</t>
  </si>
  <si>
    <t>Transport og infrastruktur</t>
  </si>
  <si>
    <t>Slidlag</t>
  </si>
  <si>
    <t>Varde Vestervold 18 c</t>
  </si>
  <si>
    <t>Korrigeret</t>
  </si>
  <si>
    <t xml:space="preserve">Korrigeret </t>
  </si>
  <si>
    <t>% forbrug</t>
  </si>
  <si>
    <t>af budget</t>
  </si>
  <si>
    <t>Udenfor rammen</t>
  </si>
  <si>
    <t>071015</t>
  </si>
  <si>
    <t xml:space="preserve">Indenfor rammen          </t>
  </si>
  <si>
    <t>080020</t>
  </si>
  <si>
    <t>Maskinafd. - indkøb/udf.opg</t>
  </si>
  <si>
    <t>Udvalget for Plan og Teknik</t>
  </si>
  <si>
    <t>Udvalg for Plan og Teknik</t>
  </si>
  <si>
    <t>for Udvalget Plan og Teknik</t>
  </si>
  <si>
    <t>Nødhjælpsposter, stranden</t>
  </si>
  <si>
    <t>Disponeret</t>
  </si>
  <si>
    <t>Ledelse og administration</t>
  </si>
  <si>
    <t>Vejvandsbidrag</t>
  </si>
  <si>
    <t>071020</t>
  </si>
  <si>
    <t xml:space="preserve"> Virksomhedscentre</t>
  </si>
  <si>
    <t>020001</t>
  </si>
  <si>
    <t>020010</t>
  </si>
  <si>
    <t>020016</t>
  </si>
  <si>
    <t>020017</t>
  </si>
  <si>
    <t>080010</t>
  </si>
  <si>
    <t>Vejvedligeholdelse</t>
  </si>
  <si>
    <t>010005</t>
  </si>
  <si>
    <t>Strandrensning</t>
  </si>
  <si>
    <t>Mer-/mindre</t>
  </si>
  <si>
    <t>forbrug</t>
  </si>
  <si>
    <t>Vintervedligeholdelse</t>
  </si>
  <si>
    <t>Budget 2014</t>
  </si>
  <si>
    <t>020008</t>
  </si>
  <si>
    <t xml:space="preserve"> </t>
  </si>
  <si>
    <t>Forventet</t>
  </si>
  <si>
    <t>Busskure og busstandere</t>
  </si>
  <si>
    <t>Myndighedsopgave - Adm af vejvedligeholdelse</t>
  </si>
  <si>
    <t>Lystbådehavne - fælles</t>
  </si>
  <si>
    <t>Vej og Park</t>
  </si>
  <si>
    <t>I alt virksomheden Vej og Park</t>
  </si>
  <si>
    <t>I alt Virksomheden 501 - Vej og Park</t>
  </si>
  <si>
    <t>Grønne områder /Idrætsanlæg og parker</t>
  </si>
  <si>
    <t>Mer- /mindre</t>
  </si>
  <si>
    <t xml:space="preserve"> Naturpleje</t>
  </si>
  <si>
    <t>Matrikulære berigtigelser</t>
  </si>
  <si>
    <t>Udvalg for Økonomi og Erhverv</t>
  </si>
  <si>
    <t>06.45</t>
  </si>
  <si>
    <t>Administrativ org.</t>
  </si>
  <si>
    <t>651015</t>
  </si>
  <si>
    <t>for Udvalget Økonomi og Erhverv</t>
  </si>
  <si>
    <t>Udvalget for Økonomi og Erhverv</t>
  </si>
  <si>
    <t>Vandløbsvedligeholdelse</t>
  </si>
  <si>
    <t>Budget 2016</t>
  </si>
  <si>
    <t>Regnskab 16</t>
  </si>
  <si>
    <t>Virksomheden 501 - Vej og Park</t>
  </si>
  <si>
    <t>Budgetopfølgning pr. 30.04.2016</t>
  </si>
  <si>
    <t>30.04.2016</t>
  </si>
  <si>
    <t>010007</t>
  </si>
  <si>
    <t>080015</t>
  </si>
  <si>
    <t>Olieforurening - strande</t>
  </si>
  <si>
    <t>Renovering af offentlige toiletter</t>
  </si>
  <si>
    <t>Driftsbygninger og -pladser samt beklædning</t>
  </si>
  <si>
    <t>Veje, fortove og pladser</t>
  </si>
  <si>
    <t>Rabatter og grøfter incl. vejafvanding</t>
  </si>
  <si>
    <t>Skilte og afmærkning</t>
  </si>
  <si>
    <t>Pulje til mindre projekter</t>
  </si>
  <si>
    <t>Øvrig vedligehold</t>
  </si>
  <si>
    <t>Gadelys og signalanlæg - Vedligehold</t>
  </si>
  <si>
    <t>Gadelys og signalanlæg - El-forbrug</t>
  </si>
  <si>
    <t>025+026</t>
  </si>
  <si>
    <t>projekt</t>
  </si>
  <si>
    <t>Afdeling</t>
  </si>
  <si>
    <t>Er disponeret.</t>
  </si>
  <si>
    <t>Ingen bemærkninger</t>
  </si>
  <si>
    <t xml:space="preserve">Merforbrug som skyldes overførsel af underskud fra foregående år. </t>
  </si>
  <si>
    <t>Mindreforbruget skyldes en højsteretsdom fra 5.2.2016. Udgiften til vejvandsbidrag var 2.8 mio kr. i 2015. Der er ikke udmeldt forventet investering fra fosyningen.</t>
  </si>
  <si>
    <t xml:space="preserve">Forventet mindreforbrug, men afhængig af sommeren. </t>
  </si>
  <si>
    <t>Forventet merforbrug,  hvilket er en nedbringelse af underskuddet med ca. 100.000 kr.</t>
  </si>
  <si>
    <t>Byinventar m.v.</t>
  </si>
  <si>
    <t>Merforbruget skyldes ekstra udgifter til etablering af medicinhave.</t>
  </si>
  <si>
    <t>Nedbringelse af overførsel med ca. 100.000, som bruges til livreddertårn i Hvidbjerg</t>
  </si>
  <si>
    <t>Vinteren 2016 har været en normal dansk vinter. Gennemsnit over 5 år viser, at 1. halvår koster 5.3 mio. kr. og 2. halvår i gennemsnit koster ca. 3.7 mio. kr.</t>
  </si>
  <si>
    <t>Opmåling har vist et behov for ekstraordinær oprensning, hvortil overførslen fra 2015 på ca. 300.000 kr.  bruges.</t>
  </si>
  <si>
    <t>Mellemregning personale vej, som har udsving over sæsonen.  Kontoen udlignes med øvrig vejvedligehold.</t>
  </si>
  <si>
    <t>Ikke udmøntet effektivisering</t>
  </si>
  <si>
    <t>Kontoen udlignes med mellemregningskontoen.</t>
  </si>
  <si>
    <t>Mere vedligehold end forventet ved sidste råderumskatalog, hvor kontoen blev reduceret med 500.000 kr. i 2015 og 700.000 kr. i indeværende år. Den forventede besparelse på 700.000 kr. er ikke opnået. Endvidere er lynskade fra 2015 uafklaret.</t>
  </si>
  <si>
    <t>2 nye ekstra toiletter i Ho og Houstrup.</t>
  </si>
  <si>
    <t>Renovering af bruserum ved Henne strand samt opførelse af nyt toilet i Snorum jfr. toiletrenoveringsplanen.</t>
  </si>
  <si>
    <t>Ingen bemærkninger.</t>
  </si>
  <si>
    <t>Mindreforbrug idet der er hjælp fra EGU-elev.</t>
  </si>
  <si>
    <t>Afregning sker i maj.</t>
  </si>
  <si>
    <t>Incl. udskudte investeringer fra 2015.</t>
  </si>
  <si>
    <t>.Ingen bemærkninger</t>
  </si>
  <si>
    <t>Merforbrug skyldes til dels at budgettet på kontoen er nedskrevet, og det kan samtidig konstateres at udgiften til Syd Energi er ca. 300.000 kr. større (Prisfremskrivning på 8,3%). Dels er der ikke sket indbetaling fra private til gadelys. Kontoen er reduceret med 700.000 kr.</t>
  </si>
  <si>
    <t>Kontoen er til udmatrikulering af veje, og der er behov for større udmatrikuleringer end der er budget til. Der er  gennem de senere år opsamlet et større underskud. Oprindelig budget er 30.000 kr.</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</si>
</sst>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_(* #,##0.0_);_(* \(#,##0.0\);_(* &quot;-&quot;??_);_(@_)"/>
    <numFmt numFmtId="181" formatCode="_(* #,##0_);_(* \(#,##0\);_(* &quot;-&quot;??_);_(@_)"/>
    <numFmt numFmtId="182" formatCode="&quot;Ja&quot;;&quot;Ja&quot;;&quot;Nej&quot;"/>
    <numFmt numFmtId="183" formatCode="&quot;Sand&quot;;&quot;Sand&quot;;&quot;Falsk&quot;"/>
    <numFmt numFmtId="184" formatCode="&quot;Til&quot;;&quot;Til&quot;;&quot;Fra&quot;"/>
    <numFmt numFmtId="185" formatCode="[$€-2]\ #.##000_);[Red]\([$€-2]\ #.##000\)"/>
  </numFmts>
  <fonts count="47">
    <font>
      <sz val="10"/>
      <name val="Arial"/>
      <family val="0"/>
    </font>
    <font>
      <sz val="8"/>
      <name val="Arial"/>
      <family val="0"/>
    </font>
    <font>
      <sz val="10"/>
      <name val="Times New Roman"/>
      <family val="1"/>
    </font>
    <font>
      <b/>
      <sz val="10"/>
      <name val="Times New Roman"/>
      <family val="1"/>
    </font>
    <font>
      <b/>
      <sz val="11"/>
      <name val="Times New Roman"/>
      <family val="1"/>
    </font>
    <font>
      <sz val="11"/>
      <name val="Times New Roman"/>
      <family val="1"/>
    </font>
    <font>
      <b/>
      <sz val="12"/>
      <name val="Times New Roman"/>
      <family val="1"/>
    </font>
    <font>
      <sz val="12"/>
      <name val="Times New Roman"/>
      <family val="1"/>
    </font>
    <font>
      <b/>
      <i/>
      <sz val="12"/>
      <name val="Times New Roman"/>
      <family val="1"/>
    </font>
    <font>
      <i/>
      <sz val="12"/>
      <name val="Times New Roman"/>
      <family val="1"/>
    </font>
    <font>
      <i/>
      <sz val="10"/>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1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7" fillId="30" borderId="3" applyNumberFormat="0" applyAlignment="0" applyProtection="0"/>
    <xf numFmtId="0" fontId="11" fillId="0" borderId="0" applyNumberFormat="0" applyFill="0" applyBorder="0" applyAlignment="0" applyProtection="0"/>
    <xf numFmtId="0" fontId="38" fillId="31" borderId="0" applyNumberFormat="0" applyBorder="0" applyAlignment="0" applyProtection="0"/>
    <xf numFmtId="0" fontId="0" fillId="0" borderId="0">
      <alignment/>
      <protection/>
    </xf>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left" indent="1"/>
    </xf>
    <xf numFmtId="0" fontId="2" fillId="0" borderId="10" xfId="0" applyFont="1" applyBorder="1" applyAlignment="1">
      <alignment horizontal="left" vertical="justify" indent="1"/>
    </xf>
    <xf numFmtId="0" fontId="2" fillId="0" borderId="11" xfId="0" applyFont="1" applyBorder="1" applyAlignment="1">
      <alignment/>
    </xf>
    <xf numFmtId="3" fontId="2" fillId="0" borderId="11" xfId="0" applyNumberFormat="1" applyFont="1" applyBorder="1" applyAlignment="1">
      <alignment/>
    </xf>
    <xf numFmtId="0" fontId="2" fillId="0" borderId="11" xfId="0" applyFont="1" applyBorder="1" applyAlignment="1">
      <alignment horizontal="center"/>
    </xf>
    <xf numFmtId="0" fontId="2" fillId="33" borderId="12" xfId="0" applyFont="1" applyFill="1" applyBorder="1" applyAlignment="1">
      <alignment horizontal="center"/>
    </xf>
    <xf numFmtId="0" fontId="2" fillId="33" borderId="12" xfId="0" applyFont="1" applyFill="1" applyBorder="1" applyAlignment="1">
      <alignment/>
    </xf>
    <xf numFmtId="0" fontId="2" fillId="33" borderId="13" xfId="0" applyFont="1" applyFill="1" applyBorder="1" applyAlignment="1">
      <alignment horizontal="center" vertical="center"/>
    </xf>
    <xf numFmtId="0" fontId="2" fillId="33" borderId="13" xfId="0" applyFont="1" applyFill="1" applyBorder="1" applyAlignment="1">
      <alignment horizontal="center"/>
    </xf>
    <xf numFmtId="0" fontId="2" fillId="33" borderId="13" xfId="0" applyFont="1" applyFill="1" applyBorder="1" applyAlignment="1">
      <alignment/>
    </xf>
    <xf numFmtId="0" fontId="3" fillId="0" borderId="11" xfId="0" applyFont="1" applyBorder="1" applyAlignment="1">
      <alignment/>
    </xf>
    <xf numFmtId="0" fontId="3" fillId="0" borderId="10" xfId="0" applyFont="1" applyBorder="1" applyAlignment="1">
      <alignment/>
    </xf>
    <xf numFmtId="0" fontId="3" fillId="0" borderId="10" xfId="0" applyFont="1" applyBorder="1" applyAlignment="1">
      <alignment vertical="justify"/>
    </xf>
    <xf numFmtId="0" fontId="3" fillId="33" borderId="14" xfId="0" applyFont="1" applyFill="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3" fillId="33" borderId="12" xfId="0" applyFont="1" applyFill="1" applyBorder="1" applyAlignment="1">
      <alignment/>
    </xf>
    <xf numFmtId="0" fontId="3" fillId="33" borderId="19" xfId="0" applyFont="1" applyFill="1" applyBorder="1" applyAlignment="1">
      <alignment/>
    </xf>
    <xf numFmtId="0" fontId="2" fillId="33" borderId="11" xfId="0" applyFont="1" applyFill="1" applyBorder="1" applyAlignment="1">
      <alignment horizontal="center" vertical="center"/>
    </xf>
    <xf numFmtId="0" fontId="2" fillId="33" borderId="11" xfId="0" applyFont="1" applyFill="1" applyBorder="1" applyAlignment="1">
      <alignment horizontal="center"/>
    </xf>
    <xf numFmtId="0" fontId="3" fillId="33" borderId="11" xfId="0" applyFont="1" applyFill="1" applyBorder="1" applyAlignment="1">
      <alignment horizontal="center"/>
    </xf>
    <xf numFmtId="0" fontId="2" fillId="33" borderId="11"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left"/>
    </xf>
    <xf numFmtId="3" fontId="7" fillId="0" borderId="0" xfId="0" applyNumberFormat="1" applyFont="1" applyFill="1" applyBorder="1" applyAlignment="1">
      <alignment horizontal="center" vertical="top"/>
    </xf>
    <xf numFmtId="0" fontId="2" fillId="0" borderId="11" xfId="0" applyFont="1" applyBorder="1" applyAlignment="1" quotePrefix="1">
      <alignment/>
    </xf>
    <xf numFmtId="0" fontId="2" fillId="0" borderId="11" xfId="0" applyFont="1" applyBorder="1" applyAlignment="1" quotePrefix="1">
      <alignment horizontal="right"/>
    </xf>
    <xf numFmtId="0" fontId="7" fillId="0" borderId="12" xfId="0" applyFont="1" applyFill="1" applyBorder="1" applyAlignment="1">
      <alignment horizontal="center"/>
    </xf>
    <xf numFmtId="0" fontId="6" fillId="0" borderId="13"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left" vertical="justify"/>
    </xf>
    <xf numFmtId="0" fontId="7" fillId="0" borderId="13" xfId="0" applyFont="1" applyFill="1" applyBorder="1" applyAlignment="1">
      <alignment horizontal="left"/>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xf>
    <xf numFmtId="3" fontId="7" fillId="0" borderId="13" xfId="0" applyNumberFormat="1" applyFont="1" applyFill="1" applyBorder="1" applyAlignment="1">
      <alignment horizontal="right"/>
    </xf>
    <xf numFmtId="0" fontId="7" fillId="0" borderId="19" xfId="0" applyFont="1" applyFill="1" applyBorder="1" applyAlignment="1">
      <alignment horizontal="center"/>
    </xf>
    <xf numFmtId="0" fontId="7" fillId="0" borderId="10" xfId="0" applyFont="1" applyFill="1" applyBorder="1" applyAlignment="1">
      <alignment horizontal="center"/>
    </xf>
    <xf numFmtId="3" fontId="7" fillId="0" borderId="10" xfId="0" applyNumberFormat="1" applyFont="1" applyFill="1" applyBorder="1" applyAlignment="1">
      <alignment/>
    </xf>
    <xf numFmtId="0" fontId="7" fillId="0" borderId="12" xfId="0" applyFont="1" applyFill="1" applyBorder="1" applyAlignment="1">
      <alignment horizontal="center" vertical="center"/>
    </xf>
    <xf numFmtId="0" fontId="7" fillId="0" borderId="12" xfId="0" applyFont="1" applyFill="1" applyBorder="1" applyAlignment="1">
      <alignment/>
    </xf>
    <xf numFmtId="0" fontId="7" fillId="0" borderId="19" xfId="0" applyFont="1" applyFill="1" applyBorder="1" applyAlignment="1">
      <alignment/>
    </xf>
    <xf numFmtId="0" fontId="6" fillId="0" borderId="12" xfId="0" applyFont="1" applyFill="1" applyBorder="1" applyAlignment="1">
      <alignment/>
    </xf>
    <xf numFmtId="179" fontId="5" fillId="0" borderId="0" xfId="0" applyNumberFormat="1" applyFont="1" applyAlignment="1">
      <alignment/>
    </xf>
    <xf numFmtId="179" fontId="2" fillId="0" borderId="0" xfId="0" applyNumberFormat="1" applyFont="1" applyAlignment="1">
      <alignment/>
    </xf>
    <xf numFmtId="179" fontId="2" fillId="33" borderId="11" xfId="0" applyNumberFormat="1" applyFont="1" applyFill="1" applyBorder="1" applyAlignment="1">
      <alignment horizontal="center" vertical="center"/>
    </xf>
    <xf numFmtId="179" fontId="2" fillId="0" borderId="11" xfId="0" applyNumberFormat="1" applyFont="1" applyBorder="1" applyAlignment="1">
      <alignment/>
    </xf>
    <xf numFmtId="179" fontId="2" fillId="0" borderId="13" xfId="0" applyNumberFormat="1" applyFont="1" applyBorder="1" applyAlignment="1">
      <alignment/>
    </xf>
    <xf numFmtId="181" fontId="7" fillId="0" borderId="0" xfId="46" applyNumberFormat="1" applyFont="1" applyFill="1" applyBorder="1" applyAlignment="1">
      <alignment horizontal="center"/>
    </xf>
    <xf numFmtId="0" fontId="8" fillId="0" borderId="0" xfId="0" applyFont="1" applyFill="1" applyBorder="1" applyAlignment="1">
      <alignment/>
    </xf>
    <xf numFmtId="181" fontId="7" fillId="0" borderId="0" xfId="0" applyNumberFormat="1" applyFont="1" applyFill="1" applyBorder="1" applyAlignment="1">
      <alignment horizontal="center"/>
    </xf>
    <xf numFmtId="0" fontId="5" fillId="0" borderId="0" xfId="0" applyFont="1" applyBorder="1" applyAlignment="1">
      <alignment/>
    </xf>
    <xf numFmtId="0" fontId="2" fillId="0" borderId="0" xfId="0" applyFont="1" applyBorder="1" applyAlignment="1">
      <alignment/>
    </xf>
    <xf numFmtId="0" fontId="2" fillId="0" borderId="13" xfId="0" applyFont="1" applyBorder="1" applyAlignment="1">
      <alignment vertical="top"/>
    </xf>
    <xf numFmtId="0" fontId="2" fillId="0" borderId="20" xfId="0" applyFont="1" applyBorder="1" applyAlignment="1">
      <alignment horizontal="left" vertical="top" indent="1"/>
    </xf>
    <xf numFmtId="3" fontId="2" fillId="0" borderId="13" xfId="0" applyNumberFormat="1" applyFont="1" applyBorder="1" applyAlignment="1">
      <alignment vertical="top"/>
    </xf>
    <xf numFmtId="179" fontId="2" fillId="0" borderId="13" xfId="0" applyNumberFormat="1" applyFont="1" applyBorder="1" applyAlignment="1">
      <alignment vertical="top"/>
    </xf>
    <xf numFmtId="0" fontId="2" fillId="0" borderId="13" xfId="0" applyFont="1" applyBorder="1" applyAlignment="1">
      <alignment horizontal="center" vertical="top"/>
    </xf>
    <xf numFmtId="181" fontId="6" fillId="0" borderId="0" xfId="0" applyNumberFormat="1" applyFont="1" applyFill="1" applyBorder="1" applyAlignment="1">
      <alignment horizontal="center"/>
    </xf>
    <xf numFmtId="0" fontId="9" fillId="0" borderId="0" xfId="0" applyFont="1" applyFill="1" applyBorder="1" applyAlignment="1">
      <alignment/>
    </xf>
    <xf numFmtId="0" fontId="9" fillId="0" borderId="0" xfId="0" applyFont="1" applyFill="1" applyBorder="1" applyAlignment="1">
      <alignment horizontal="center"/>
    </xf>
    <xf numFmtId="0" fontId="10" fillId="0" borderId="11" xfId="0" applyFont="1" applyFill="1" applyBorder="1" applyAlignment="1">
      <alignment/>
    </xf>
    <xf numFmtId="3" fontId="10" fillId="0" borderId="11" xfId="0" applyNumberFormat="1" applyFont="1" applyFill="1" applyBorder="1" applyAlignment="1">
      <alignment/>
    </xf>
    <xf numFmtId="3" fontId="2" fillId="0" borderId="0" xfId="0" applyNumberFormat="1"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3" fontId="2" fillId="0" borderId="21" xfId="0" applyNumberFormat="1" applyFont="1" applyBorder="1" applyAlignment="1">
      <alignment/>
    </xf>
    <xf numFmtId="3" fontId="7" fillId="0" borderId="20" xfId="0" applyNumberFormat="1" applyFont="1" applyFill="1" applyBorder="1" applyAlignment="1">
      <alignment horizontal="center"/>
    </xf>
    <xf numFmtId="0" fontId="2" fillId="0" borderId="10" xfId="0" applyFont="1" applyBorder="1" applyAlignment="1">
      <alignment horizontal="left" vertical="justify" wrapText="1" indent="1"/>
    </xf>
    <xf numFmtId="0" fontId="2" fillId="2" borderId="13" xfId="0" applyFont="1" applyFill="1" applyBorder="1" applyAlignment="1">
      <alignment vertical="top" wrapText="1"/>
    </xf>
    <xf numFmtId="0" fontId="5" fillId="0" borderId="0" xfId="0" applyFont="1" applyAlignment="1">
      <alignment horizontal="right"/>
    </xf>
    <xf numFmtId="0" fontId="2" fillId="0" borderId="0" xfId="0" applyFont="1" applyAlignment="1">
      <alignment horizontal="right"/>
    </xf>
    <xf numFmtId="0" fontId="2" fillId="33" borderId="11" xfId="0" applyFont="1" applyFill="1" applyBorder="1" applyAlignment="1">
      <alignment horizontal="right"/>
    </xf>
    <xf numFmtId="0" fontId="2" fillId="0" borderId="11" xfId="0" applyFont="1" applyBorder="1" applyAlignment="1">
      <alignment horizontal="right"/>
    </xf>
    <xf numFmtId="3" fontId="2" fillId="0" borderId="11" xfId="0" applyNumberFormat="1" applyFont="1" applyBorder="1" applyAlignment="1">
      <alignment horizontal="right"/>
    </xf>
    <xf numFmtId="3" fontId="2" fillId="0" borderId="13" xfId="0" applyNumberFormat="1" applyFont="1" applyBorder="1" applyAlignment="1">
      <alignment horizontal="right" vertical="top"/>
    </xf>
    <xf numFmtId="3" fontId="2" fillId="0" borderId="0" xfId="0" applyNumberFormat="1" applyFont="1" applyAlignment="1">
      <alignment horizontal="right"/>
    </xf>
    <xf numFmtId="3" fontId="2" fillId="33" borderId="11" xfId="0" applyNumberFormat="1" applyFont="1" applyFill="1" applyBorder="1" applyAlignment="1">
      <alignment horizontal="right"/>
    </xf>
    <xf numFmtId="0" fontId="2" fillId="0" borderId="13" xfId="0" applyFont="1" applyBorder="1" applyAlignment="1">
      <alignment horizontal="right" vertical="top"/>
    </xf>
    <xf numFmtId="0" fontId="3" fillId="0" borderId="11" xfId="0" applyFont="1" applyFill="1" applyBorder="1" applyAlignment="1">
      <alignment/>
    </xf>
    <xf numFmtId="0" fontId="3" fillId="0" borderId="10" xfId="0" applyFont="1" applyFill="1" applyBorder="1" applyAlignment="1">
      <alignment/>
    </xf>
    <xf numFmtId="0" fontId="2" fillId="0" borderId="11" xfId="0" applyFont="1" applyFill="1" applyBorder="1" applyAlignment="1">
      <alignment horizontal="center" vertical="center"/>
    </xf>
    <xf numFmtId="0" fontId="2" fillId="0" borderId="11" xfId="0" applyFont="1" applyFill="1" applyBorder="1" applyAlignment="1">
      <alignment horizontal="center"/>
    </xf>
    <xf numFmtId="179" fontId="2" fillId="0" borderId="11" xfId="0" applyNumberFormat="1" applyFont="1" applyFill="1" applyBorder="1" applyAlignment="1">
      <alignment horizontal="center" vertical="center"/>
    </xf>
    <xf numFmtId="0" fontId="2" fillId="0" borderId="11" xfId="0" applyFont="1" applyFill="1" applyBorder="1" applyAlignment="1">
      <alignment horizontal="right"/>
    </xf>
    <xf numFmtId="0" fontId="3" fillId="0" borderId="11" xfId="0" applyFont="1" applyFill="1" applyBorder="1" applyAlignment="1">
      <alignment horizontal="center"/>
    </xf>
    <xf numFmtId="0" fontId="2" fillId="0" borderId="11" xfId="0" applyFont="1" applyFill="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2" fillId="0" borderId="0" xfId="0" applyFont="1" applyBorder="1" applyAlignment="1">
      <alignment horizontal="center"/>
    </xf>
    <xf numFmtId="3" fontId="10" fillId="0" borderId="10" xfId="0" applyNumberFormat="1" applyFont="1" applyFill="1" applyBorder="1" applyAlignment="1">
      <alignment/>
    </xf>
    <xf numFmtId="3" fontId="2" fillId="0" borderId="11" xfId="0" applyNumberFormat="1" applyFont="1" applyBorder="1" applyAlignment="1">
      <alignment horizontal="right" vertical="top"/>
    </xf>
    <xf numFmtId="3" fontId="2" fillId="0" borderId="11" xfId="0" applyNumberFormat="1" applyFont="1" applyBorder="1" applyAlignment="1">
      <alignment vertical="top"/>
    </xf>
    <xf numFmtId="179" fontId="2" fillId="0" borderId="11" xfId="0" applyNumberFormat="1" applyFont="1" applyBorder="1" applyAlignment="1">
      <alignment vertical="top"/>
    </xf>
    <xf numFmtId="0" fontId="2" fillId="0" borderId="11" xfId="0" applyFont="1" applyBorder="1" applyAlignment="1">
      <alignment horizontal="center" vertical="top"/>
    </xf>
    <xf numFmtId="0" fontId="2" fillId="0" borderId="11" xfId="0" applyFont="1" applyBorder="1" applyAlignment="1" quotePrefix="1">
      <alignment vertical="top"/>
    </xf>
    <xf numFmtId="0" fontId="2" fillId="0" borderId="10" xfId="0" applyFont="1" applyBorder="1" applyAlignment="1">
      <alignment horizontal="left" vertical="top" wrapText="1"/>
    </xf>
    <xf numFmtId="0" fontId="2" fillId="0" borderId="10" xfId="0" applyFont="1" applyBorder="1" applyAlignment="1">
      <alignment horizontal="left" vertical="top"/>
    </xf>
    <xf numFmtId="0" fontId="2" fillId="0" borderId="11" xfId="0" applyFont="1" applyBorder="1" applyAlignment="1" quotePrefix="1">
      <alignment horizontal="right" vertical="top"/>
    </xf>
    <xf numFmtId="0" fontId="2" fillId="0" borderId="11" xfId="0" applyFont="1" applyBorder="1" applyAlignment="1">
      <alignment vertical="top"/>
    </xf>
    <xf numFmtId="0" fontId="2" fillId="0" borderId="11" xfId="0" applyFont="1" applyBorder="1" applyAlignment="1">
      <alignment horizontal="left" vertical="top"/>
    </xf>
    <xf numFmtId="0" fontId="2" fillId="0" borderId="11" xfId="0" applyFont="1" applyFill="1" applyBorder="1" applyAlignment="1">
      <alignment vertical="top"/>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0" fontId="2" fillId="0" borderId="11" xfId="0" applyFont="1" applyFill="1" applyBorder="1" applyAlignment="1">
      <alignment wrapText="1"/>
    </xf>
    <xf numFmtId="0" fontId="2" fillId="0" borderId="11" xfId="51" applyFont="1" applyFill="1" applyBorder="1" applyAlignment="1">
      <alignment vertical="top" wrapText="1"/>
      <protection/>
    </xf>
    <xf numFmtId="0" fontId="2" fillId="0" borderId="21" xfId="0" applyFont="1" applyBorder="1" applyAlignment="1" quotePrefix="1">
      <alignment horizontal="right"/>
    </xf>
    <xf numFmtId="0" fontId="3" fillId="33" borderId="11" xfId="0" applyFont="1" applyFill="1" applyBorder="1" applyAlignment="1">
      <alignment/>
    </xf>
    <xf numFmtId="0" fontId="3" fillId="33" borderId="10" xfId="0" applyFont="1" applyFill="1" applyBorder="1" applyAlignment="1">
      <alignment/>
    </xf>
    <xf numFmtId="0" fontId="2" fillId="0" borderId="12" xfId="0" applyFont="1" applyBorder="1" applyAlignment="1">
      <alignment horizontal="center"/>
    </xf>
    <xf numFmtId="0" fontId="3" fillId="0" borderId="12" xfId="0" applyFont="1" applyBorder="1" applyAlignment="1">
      <alignment/>
    </xf>
    <xf numFmtId="0" fontId="3" fillId="0" borderId="19" xfId="0" applyFont="1" applyBorder="1" applyAlignment="1">
      <alignment/>
    </xf>
    <xf numFmtId="0" fontId="2" fillId="0" borderId="12" xfId="0" applyFont="1" applyBorder="1" applyAlignment="1">
      <alignment/>
    </xf>
    <xf numFmtId="179" fontId="2" fillId="0" borderId="12" xfId="0" applyNumberFormat="1" applyFont="1" applyBorder="1" applyAlignment="1">
      <alignment/>
    </xf>
    <xf numFmtId="0" fontId="2" fillId="0" borderId="22" xfId="0" applyFont="1" applyBorder="1" applyAlignment="1">
      <alignment horizontal="right"/>
    </xf>
    <xf numFmtId="3" fontId="2" fillId="0" borderId="12" xfId="0" applyNumberFormat="1" applyFont="1" applyBorder="1" applyAlignment="1">
      <alignment horizontal="center"/>
    </xf>
    <xf numFmtId="0" fontId="2" fillId="0" borderId="12" xfId="0" applyFont="1" applyFill="1" applyBorder="1" applyAlignment="1">
      <alignment vertical="top"/>
    </xf>
    <xf numFmtId="0" fontId="2" fillId="0" borderId="12" xfId="0" applyFont="1" applyBorder="1" applyAlignment="1">
      <alignment horizontal="right"/>
    </xf>
    <xf numFmtId="0" fontId="2" fillId="0" borderId="10" xfId="0" applyFont="1" applyBorder="1" applyAlignment="1">
      <alignment/>
    </xf>
    <xf numFmtId="3" fontId="2" fillId="0" borderId="11" xfId="0" applyNumberFormat="1" applyFont="1" applyBorder="1" applyAlignment="1">
      <alignment horizontal="right" wrapText="1"/>
    </xf>
    <xf numFmtId="11" fontId="2" fillId="0" borderId="11" xfId="0" applyNumberFormat="1" applyFont="1" applyBorder="1" applyAlignment="1" quotePrefix="1">
      <alignment horizontal="right" vertical="center"/>
    </xf>
    <xf numFmtId="0" fontId="2" fillId="0" borderId="10" xfId="0" applyFont="1" applyBorder="1" applyAlignment="1">
      <alignment horizontal="left" vertical="center"/>
    </xf>
    <xf numFmtId="3" fontId="2" fillId="0" borderId="11" xfId="0" applyNumberFormat="1" applyFont="1" applyBorder="1" applyAlignment="1">
      <alignment vertical="center"/>
    </xf>
    <xf numFmtId="3" fontId="2" fillId="0" borderId="11" xfId="0" applyNumberFormat="1" applyFont="1" applyBorder="1" applyAlignment="1">
      <alignment horizontal="right" vertical="center"/>
    </xf>
    <xf numFmtId="0" fontId="2" fillId="0" borderId="11" xfId="0" applyFont="1" applyFill="1" applyBorder="1" applyAlignment="1">
      <alignment vertical="center" wrapText="1"/>
    </xf>
    <xf numFmtId="0" fontId="2" fillId="0" borderId="11" xfId="0" applyFont="1" applyFill="1" applyBorder="1" applyAlignment="1">
      <alignment/>
    </xf>
    <xf numFmtId="0" fontId="2" fillId="0" borderId="11" xfId="0" applyFont="1" applyBorder="1" applyAlignment="1">
      <alignment vertical="center"/>
    </xf>
    <xf numFmtId="0" fontId="2" fillId="0" borderId="10" xfId="0" applyFont="1" applyBorder="1" applyAlignment="1">
      <alignment horizontal="left" vertical="center" wrapText="1"/>
    </xf>
    <xf numFmtId="0" fontId="2" fillId="0" borderId="11" xfId="0" applyFont="1" applyBorder="1" applyAlignment="1" quotePrefix="1">
      <alignment horizontal="right" vertical="center"/>
    </xf>
    <xf numFmtId="0" fontId="2" fillId="0" borderId="10" xfId="0" applyFont="1" applyBorder="1" applyAlignment="1">
      <alignment vertical="justify"/>
    </xf>
    <xf numFmtId="3" fontId="2" fillId="0" borderId="11" xfId="0" applyNumberFormat="1" applyFont="1" applyBorder="1" applyAlignment="1">
      <alignment horizontal="center"/>
    </xf>
    <xf numFmtId="179" fontId="2" fillId="0" borderId="11" xfId="0" applyNumberFormat="1" applyFont="1" applyBorder="1" applyAlignment="1">
      <alignment horizontal="center"/>
    </xf>
    <xf numFmtId="3" fontId="2" fillId="0" borderId="13" xfId="0" applyNumberFormat="1" applyFont="1" applyBorder="1" applyAlignment="1">
      <alignment horizontal="center" vertical="top"/>
    </xf>
    <xf numFmtId="179" fontId="2" fillId="0" borderId="13" xfId="0" applyNumberFormat="1" applyFont="1" applyBorder="1" applyAlignment="1">
      <alignment horizontal="center" vertical="top"/>
    </xf>
    <xf numFmtId="3" fontId="2" fillId="0" borderId="11" xfId="0" applyNumberFormat="1" applyFont="1" applyBorder="1" applyAlignment="1">
      <alignment horizontal="right" vertical="center" wrapText="1"/>
    </xf>
    <xf numFmtId="0" fontId="2" fillId="0" borderId="12" xfId="0" applyFont="1" applyFill="1" applyBorder="1" applyAlignment="1">
      <alignment/>
    </xf>
    <xf numFmtId="0" fontId="7" fillId="0" borderId="0" xfId="0" applyFont="1" applyFill="1" applyBorder="1" applyAlignment="1">
      <alignment horizontal="left"/>
    </xf>
    <xf numFmtId="0" fontId="3" fillId="0" borderId="23" xfId="0" applyFont="1" applyBorder="1" applyAlignment="1">
      <alignment/>
    </xf>
    <xf numFmtId="0" fontId="3" fillId="0" borderId="19" xfId="0" applyFont="1" applyBorder="1" applyAlignment="1">
      <alignment/>
    </xf>
    <xf numFmtId="0" fontId="3" fillId="0" borderId="24" xfId="0" applyFont="1" applyBorder="1" applyAlignment="1">
      <alignment/>
    </xf>
    <xf numFmtId="0" fontId="3" fillId="0" borderId="20" xfId="0" applyFont="1" applyBorder="1" applyAlignment="1">
      <alignment/>
    </xf>
    <xf numFmtId="0" fontId="2" fillId="0" borderId="11" xfId="0" applyFont="1" applyBorder="1" applyAlignment="1">
      <alignment horizontal="center"/>
    </xf>
    <xf numFmtId="0" fontId="2" fillId="0" borderId="13" xfId="0" applyFont="1" applyBorder="1" applyAlignment="1">
      <alignment horizontal="center"/>
    </xf>
    <xf numFmtId="3" fontId="2" fillId="0" borderId="12" xfId="0" applyNumberFormat="1" applyFont="1" applyBorder="1" applyAlignment="1">
      <alignment horizontal="right"/>
    </xf>
    <xf numFmtId="0" fontId="0" fillId="0" borderId="13" xfId="0" applyFont="1" applyBorder="1" applyAlignment="1">
      <alignment horizontal="right"/>
    </xf>
    <xf numFmtId="179" fontId="2" fillId="0" borderId="12" xfId="0" applyNumberFormat="1" applyFont="1" applyBorder="1" applyAlignment="1">
      <alignment horizontal="center"/>
    </xf>
    <xf numFmtId="179" fontId="2" fillId="0" borderId="1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33" borderId="23" xfId="0" applyFont="1" applyFill="1" applyBorder="1" applyAlignment="1">
      <alignment horizontal="center"/>
    </xf>
    <xf numFmtId="0" fontId="2" fillId="33" borderId="19" xfId="0" applyFont="1" applyFill="1" applyBorder="1" applyAlignment="1">
      <alignment horizontal="center"/>
    </xf>
    <xf numFmtId="179" fontId="2" fillId="33" borderId="12" xfId="0" applyNumberFormat="1" applyFont="1" applyFill="1" applyBorder="1" applyAlignment="1">
      <alignment horizontal="center" vertical="center"/>
    </xf>
    <xf numFmtId="179" fontId="2" fillId="33" borderId="13" xfId="0" applyNumberFormat="1" applyFont="1" applyFill="1" applyBorder="1" applyAlignment="1">
      <alignment horizontal="center" vertical="center"/>
    </xf>
    <xf numFmtId="0" fontId="3" fillId="0" borderId="23" xfId="0" applyFont="1" applyBorder="1" applyAlignment="1">
      <alignment horizontal="left"/>
    </xf>
    <xf numFmtId="0" fontId="3" fillId="0" borderId="19" xfId="0" applyFont="1" applyBorder="1" applyAlignment="1">
      <alignment horizontal="left"/>
    </xf>
    <xf numFmtId="0" fontId="3" fillId="0" borderId="24" xfId="0" applyFont="1" applyBorder="1" applyAlignment="1">
      <alignment horizontal="left"/>
    </xf>
    <xf numFmtId="0" fontId="3" fillId="0" borderId="20" xfId="0" applyFont="1" applyBorder="1" applyAlignment="1">
      <alignment horizontal="left"/>
    </xf>
    <xf numFmtId="3" fontId="3" fillId="0" borderId="12" xfId="0" applyNumberFormat="1" applyFont="1" applyBorder="1" applyAlignment="1">
      <alignment horizontal="center"/>
    </xf>
    <xf numFmtId="0" fontId="3" fillId="0" borderId="13" xfId="0" applyFont="1" applyBorder="1" applyAlignment="1">
      <alignment horizontal="center"/>
    </xf>
    <xf numFmtId="0" fontId="2" fillId="33" borderId="25" xfId="0" applyFont="1" applyFill="1" applyBorder="1" applyAlignment="1">
      <alignment horizontal="center"/>
    </xf>
    <xf numFmtId="0" fontId="2" fillId="33" borderId="26" xfId="0" applyFont="1" applyFill="1" applyBorder="1" applyAlignment="1">
      <alignment horizontal="center"/>
    </xf>
    <xf numFmtId="3" fontId="2" fillId="0" borderId="27"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3" fillId="0" borderId="12" xfId="0" applyNumberFormat="1" applyFont="1" applyBorder="1" applyAlignment="1">
      <alignment/>
    </xf>
    <xf numFmtId="0" fontId="3" fillId="0" borderId="13" xfId="0" applyFont="1" applyBorder="1" applyAlignment="1">
      <alignment/>
    </xf>
    <xf numFmtId="0" fontId="2" fillId="0" borderId="12" xfId="0" applyFont="1" applyBorder="1" applyAlignment="1">
      <alignment horizontal="center"/>
    </xf>
    <xf numFmtId="3" fontId="3" fillId="0" borderId="13" xfId="0" applyNumberFormat="1" applyFont="1" applyBorder="1" applyAlignment="1">
      <alignment/>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36"/>
  <sheetViews>
    <sheetView workbookViewId="0" topLeftCell="A1">
      <selection activeCell="E22" sqref="E22"/>
    </sheetView>
  </sheetViews>
  <sheetFormatPr defaultColWidth="9.28125" defaultRowHeight="12.75"/>
  <cols>
    <col min="1" max="1" width="7.00390625" style="31" customWidth="1"/>
    <col min="2" max="2" width="39.7109375" style="31" customWidth="1"/>
    <col min="3" max="3" width="13.28125" style="31" customWidth="1"/>
    <col min="4" max="4" width="15.28125" style="31" customWidth="1"/>
    <col min="5" max="5" width="13.57421875" style="31" customWidth="1"/>
    <col min="6" max="6" width="9.28125" style="32" customWidth="1"/>
    <col min="7" max="7" width="12.57421875" style="32" customWidth="1"/>
    <col min="8" max="8" width="14.57421875" style="32" bestFit="1" customWidth="1"/>
    <col min="9" max="16384" width="9.28125" style="31" customWidth="1"/>
  </cols>
  <sheetData>
    <row r="2" spans="1:2" ht="15.75">
      <c r="A2" s="30"/>
      <c r="B2" s="30" t="s">
        <v>88</v>
      </c>
    </row>
    <row r="3" ht="15.75">
      <c r="B3" s="30"/>
    </row>
    <row r="4" spans="1:2" ht="15.75">
      <c r="A4" s="30"/>
      <c r="B4" s="30" t="s">
        <v>89</v>
      </c>
    </row>
    <row r="6" spans="1:5" ht="15.75">
      <c r="A6" s="32"/>
      <c r="B6" s="38"/>
      <c r="C6" s="38" t="s">
        <v>36</v>
      </c>
      <c r="D6" s="47" t="s">
        <v>27</v>
      </c>
      <c r="E6" s="50" t="s">
        <v>38</v>
      </c>
    </row>
    <row r="7" spans="1:8" ht="15.75">
      <c r="A7" s="30"/>
      <c r="B7" s="39"/>
      <c r="C7" s="43" t="s">
        <v>86</v>
      </c>
      <c r="D7" s="78" t="s">
        <v>90</v>
      </c>
      <c r="E7" s="43" t="s">
        <v>39</v>
      </c>
      <c r="H7" s="33"/>
    </row>
    <row r="8" spans="1:8" ht="15.75">
      <c r="A8" s="30"/>
      <c r="B8" s="53"/>
      <c r="C8" s="44"/>
      <c r="D8" s="48"/>
      <c r="E8" s="44"/>
      <c r="H8" s="33"/>
    </row>
    <row r="9" spans="2:5" ht="15.75">
      <c r="B9" s="40" t="s">
        <v>45</v>
      </c>
      <c r="C9" s="45">
        <f>'Udvalget for Plan og Teknik'!C86</f>
        <v>85486565</v>
      </c>
      <c r="D9" s="45">
        <f>'Udvalget for Plan og Teknik'!E86</f>
        <v>23714512</v>
      </c>
      <c r="E9" s="57">
        <f>D9/C9*100</f>
        <v>27.7406303551909</v>
      </c>
    </row>
    <row r="10" spans="2:8" s="70" customFormat="1" ht="15.75">
      <c r="B10" s="72" t="s">
        <v>42</v>
      </c>
      <c r="C10" s="73">
        <f>'Udvalget for Plan og Teknik'!C73</f>
        <v>70851135</v>
      </c>
      <c r="D10" s="73">
        <f>'Udvalget for Plan og Teknik'!E73</f>
        <v>20977311</v>
      </c>
      <c r="E10" s="72"/>
      <c r="F10" s="71"/>
      <c r="G10" s="71"/>
      <c r="H10" s="71"/>
    </row>
    <row r="11" spans="2:8" s="70" customFormat="1" ht="15.75">
      <c r="B11" s="72" t="s">
        <v>40</v>
      </c>
      <c r="C11" s="73">
        <f>'Udvalget for Plan og Teknik'!C84</f>
        <v>14635430</v>
      </c>
      <c r="D11" s="73">
        <f>'Udvalget for Plan og Teknik'!E84</f>
        <v>2737201</v>
      </c>
      <c r="E11" s="72"/>
      <c r="F11" s="71"/>
      <c r="G11" s="71"/>
      <c r="H11" s="71"/>
    </row>
    <row r="12" spans="2:8" s="70" customFormat="1" ht="15.75">
      <c r="B12" s="72"/>
      <c r="C12" s="73"/>
      <c r="D12" s="101"/>
      <c r="E12" s="72"/>
      <c r="F12" s="71"/>
      <c r="G12" s="71"/>
      <c r="H12" s="71"/>
    </row>
    <row r="13" spans="2:5" ht="15.75">
      <c r="B13" s="40" t="s">
        <v>84</v>
      </c>
      <c r="C13" s="45">
        <f>SUM('Udvalget for Økonomi og Erhverv'!C11:C12)</f>
        <v>2269660</v>
      </c>
      <c r="D13" s="45">
        <f>SUM('Udvalget for Økonomi og Erhverv'!E11:E12)</f>
        <v>876926</v>
      </c>
      <c r="E13" s="57">
        <f>D13/C13*100</f>
        <v>38.63688834450975</v>
      </c>
    </row>
    <row r="14" spans="2:5" ht="15.75">
      <c r="B14" s="41"/>
      <c r="C14" s="45"/>
      <c r="D14" s="49"/>
      <c r="E14" s="40"/>
    </row>
    <row r="15" spans="2:5" ht="15.75">
      <c r="B15" s="53"/>
      <c r="C15" s="51"/>
      <c r="D15" s="52"/>
      <c r="E15" s="51"/>
    </row>
    <row r="16" spans="1:9" ht="15.75">
      <c r="A16" s="34"/>
      <c r="B16" s="42" t="s">
        <v>74</v>
      </c>
      <c r="C16" s="46">
        <f>SUM(C9+C13)</f>
        <v>87756225</v>
      </c>
      <c r="D16" s="46">
        <f>SUM(D9+D13)</f>
        <v>24591438</v>
      </c>
      <c r="E16" s="58">
        <f>D16/C16*100</f>
        <v>28.022442852344664</v>
      </c>
      <c r="I16" s="32"/>
    </row>
    <row r="17" spans="1:9" ht="15.75">
      <c r="A17" s="34"/>
      <c r="B17" s="34"/>
      <c r="C17" s="32"/>
      <c r="D17" s="32"/>
      <c r="E17" s="32"/>
      <c r="I17" s="32"/>
    </row>
    <row r="20" spans="3:4" ht="15.75">
      <c r="C20" s="35"/>
      <c r="D20" s="35"/>
    </row>
    <row r="21" spans="2:4" ht="15.75">
      <c r="B21" s="30"/>
      <c r="C21" s="35"/>
      <c r="D21" s="35"/>
    </row>
    <row r="22" ht="15.75">
      <c r="B22" s="60"/>
    </row>
    <row r="23" spans="2:8" ht="15.75">
      <c r="B23" s="147"/>
      <c r="C23" s="147"/>
      <c r="D23" s="147"/>
      <c r="E23" s="147"/>
      <c r="H23" s="59"/>
    </row>
    <row r="24" ht="15.75">
      <c r="G24" s="59"/>
    </row>
    <row r="25" ht="15.75">
      <c r="H25" s="61"/>
    </row>
    <row r="26" ht="15.75">
      <c r="H26" s="61"/>
    </row>
    <row r="27" ht="15.75">
      <c r="H27" s="61"/>
    </row>
    <row r="28" spans="2:8" ht="15.75">
      <c r="B28" s="30"/>
      <c r="C28" s="30"/>
      <c r="D28" s="30"/>
      <c r="E28" s="30"/>
      <c r="F28" s="33"/>
      <c r="G28" s="33"/>
      <c r="H28" s="69"/>
    </row>
    <row r="29" ht="15.75">
      <c r="H29" s="61"/>
    </row>
    <row r="30" spans="2:8" ht="15.75">
      <c r="B30" s="60"/>
      <c r="H30" s="61"/>
    </row>
    <row r="31" ht="15.75">
      <c r="H31" s="61"/>
    </row>
    <row r="32" ht="15.75">
      <c r="H32" s="61"/>
    </row>
    <row r="33" ht="15.75">
      <c r="H33" s="61"/>
    </row>
    <row r="34" ht="15.75">
      <c r="H34" s="61"/>
    </row>
    <row r="35" ht="15.75">
      <c r="H35" s="61"/>
    </row>
    <row r="36" ht="15.75">
      <c r="H36" s="61"/>
    </row>
  </sheetData>
  <sheetProtection/>
  <mergeCells count="1">
    <mergeCell ref="B23:E23"/>
  </mergeCells>
  <printOptions/>
  <pageMargins left="0.3937007874015748" right="0.3937007874015748" top="0.984251968503937" bottom="0.984251968503937" header="0.5118110236220472" footer="0.5118110236220472"/>
  <pageSetup horizontalDpi="600" verticalDpi="600" orientation="landscape" paperSize="9" r:id="rId1"/>
  <headerFooter alignWithMargins="0">
    <oddFooter>&amp;LSag 16-2426 / Dok 28583-16&amp;C&amp;P&amp;R&amp;D</oddFooter>
  </headerFooter>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T87"/>
  <sheetViews>
    <sheetView tabSelected="1" workbookViewId="0" topLeftCell="A1">
      <selection activeCell="A76" sqref="A76"/>
    </sheetView>
  </sheetViews>
  <sheetFormatPr defaultColWidth="9.28125" defaultRowHeight="12.75"/>
  <cols>
    <col min="1" max="1" width="7.28125" style="1" customWidth="1"/>
    <col min="2" max="2" width="32.140625" style="1" customWidth="1"/>
    <col min="3" max="3" width="11.28125" style="1" customWidth="1"/>
    <col min="4" max="4" width="10.00390625" style="1" hidden="1" customWidth="1"/>
    <col min="5" max="5" width="10.7109375" style="1" customWidth="1"/>
    <col min="6" max="6" width="8.57421875" style="55" hidden="1" customWidth="1"/>
    <col min="7" max="7" width="8.421875" style="1" hidden="1" customWidth="1"/>
    <col min="8" max="8" width="10.421875" style="82" customWidth="1"/>
    <col min="9" max="9" width="10.8515625" style="82" customWidth="1"/>
    <col min="10" max="10" width="12.421875" style="1" customWidth="1"/>
    <col min="11" max="11" width="44.8515625" style="1" customWidth="1"/>
    <col min="12" max="12" width="11.28125" style="76" customWidth="1"/>
    <col min="13" max="16384" width="9.28125" style="1" customWidth="1"/>
  </cols>
  <sheetData>
    <row r="1" spans="1:19" s="18" customFormat="1" ht="15">
      <c r="A1" s="17" t="s">
        <v>0</v>
      </c>
      <c r="F1" s="54"/>
      <c r="G1" s="19"/>
      <c r="H1" s="81"/>
      <c r="I1" s="81"/>
      <c r="J1" s="19"/>
      <c r="L1" s="75"/>
      <c r="M1" s="62"/>
      <c r="N1" s="62"/>
      <c r="O1" s="62"/>
      <c r="P1" s="62"/>
      <c r="Q1" s="62"/>
      <c r="R1" s="62"/>
      <c r="S1" s="62"/>
    </row>
    <row r="2" spans="1:19" s="18" customFormat="1" ht="15">
      <c r="A2" s="17" t="s">
        <v>2</v>
      </c>
      <c r="F2" s="54"/>
      <c r="G2" s="19"/>
      <c r="H2" s="81"/>
      <c r="I2" s="81"/>
      <c r="J2" s="19"/>
      <c r="L2" s="75"/>
      <c r="M2" s="62"/>
      <c r="N2" s="62"/>
      <c r="O2" s="62"/>
      <c r="P2" s="62"/>
      <c r="Q2" s="62"/>
      <c r="R2" s="62"/>
      <c r="S2" s="62"/>
    </row>
    <row r="3" spans="1:19" ht="23.25" customHeight="1">
      <c r="A3" s="160" t="s">
        <v>105</v>
      </c>
      <c r="B3" s="161"/>
      <c r="C3" s="8" t="s">
        <v>37</v>
      </c>
      <c r="D3" s="8" t="s">
        <v>49</v>
      </c>
      <c r="E3" s="8" t="s">
        <v>3</v>
      </c>
      <c r="F3" s="162" t="s">
        <v>4</v>
      </c>
      <c r="G3" s="8" t="s">
        <v>4</v>
      </c>
      <c r="H3" s="8" t="s">
        <v>3</v>
      </c>
      <c r="I3" s="8" t="s">
        <v>68</v>
      </c>
      <c r="J3" s="8" t="s">
        <v>62</v>
      </c>
      <c r="K3" s="9" t="s">
        <v>6</v>
      </c>
      <c r="L3" s="74"/>
      <c r="M3" s="63"/>
      <c r="N3" s="63"/>
      <c r="O3" s="63"/>
      <c r="P3" s="63"/>
      <c r="Q3" s="63"/>
      <c r="R3" s="63"/>
      <c r="S3" s="63"/>
    </row>
    <row r="4" spans="1:19" ht="17.25" customHeight="1">
      <c r="A4" s="16" t="s">
        <v>25</v>
      </c>
      <c r="B4" s="16" t="s">
        <v>72</v>
      </c>
      <c r="C4" s="10" t="s">
        <v>86</v>
      </c>
      <c r="D4" s="10" t="s">
        <v>65</v>
      </c>
      <c r="E4" s="10" t="s">
        <v>90</v>
      </c>
      <c r="F4" s="163"/>
      <c r="G4" s="11"/>
      <c r="H4" s="11" t="s">
        <v>104</v>
      </c>
      <c r="I4" s="11" t="s">
        <v>87</v>
      </c>
      <c r="J4" s="10" t="s">
        <v>63</v>
      </c>
      <c r="K4" s="12"/>
      <c r="L4" s="74"/>
      <c r="M4" s="63"/>
      <c r="N4" s="63"/>
      <c r="O4" s="63"/>
      <c r="P4" s="63"/>
      <c r="Q4" s="63"/>
      <c r="R4" s="63"/>
      <c r="S4" s="63"/>
    </row>
    <row r="5" spans="1:19" ht="17.25" customHeight="1">
      <c r="A5" s="24"/>
      <c r="B5" s="25" t="s">
        <v>46</v>
      </c>
      <c r="C5" s="26"/>
      <c r="D5" s="27"/>
      <c r="E5" s="27"/>
      <c r="F5" s="56"/>
      <c r="G5" s="27"/>
      <c r="H5" s="83"/>
      <c r="I5" s="83"/>
      <c r="J5" s="28"/>
      <c r="K5" s="29"/>
      <c r="L5" s="74"/>
      <c r="M5" s="63"/>
      <c r="N5" s="63"/>
      <c r="O5" s="63"/>
      <c r="P5" s="63"/>
      <c r="Q5" s="63"/>
      <c r="R5" s="63"/>
      <c r="S5" s="63"/>
    </row>
    <row r="6" spans="1:19" ht="12.75">
      <c r="A6" s="121" t="s">
        <v>12</v>
      </c>
      <c r="B6" s="122" t="s">
        <v>13</v>
      </c>
      <c r="C6" s="123"/>
      <c r="D6" s="123"/>
      <c r="E6" s="123"/>
      <c r="F6" s="124"/>
      <c r="G6" s="120"/>
      <c r="H6" s="125"/>
      <c r="I6" s="125"/>
      <c r="J6" s="126"/>
      <c r="K6" s="127"/>
      <c r="L6" s="74"/>
      <c r="M6" s="63"/>
      <c r="N6" s="63"/>
      <c r="O6" s="63"/>
      <c r="P6" s="63"/>
      <c r="Q6" s="63"/>
      <c r="R6" s="63"/>
      <c r="S6" s="63"/>
    </row>
    <row r="7" spans="1:19" ht="29.25" customHeight="1">
      <c r="A7" s="106" t="s">
        <v>60</v>
      </c>
      <c r="B7" s="108" t="s">
        <v>14</v>
      </c>
      <c r="C7" s="103">
        <v>1413934</v>
      </c>
      <c r="D7" s="103">
        <v>0</v>
      </c>
      <c r="E7" s="103">
        <v>415510</v>
      </c>
      <c r="F7" s="103">
        <v>415510</v>
      </c>
      <c r="G7" s="103">
        <v>415510</v>
      </c>
      <c r="H7" s="103">
        <v>415510</v>
      </c>
      <c r="I7" s="102">
        <v>1513934</v>
      </c>
      <c r="J7" s="102">
        <f>SUM(C7-I7)</f>
        <v>-100000</v>
      </c>
      <c r="K7" s="113" t="s">
        <v>121</v>
      </c>
      <c r="L7" s="74"/>
      <c r="M7" s="63"/>
      <c r="N7" s="63"/>
      <c r="O7" s="63"/>
      <c r="P7" s="63"/>
      <c r="Q7" s="63"/>
      <c r="R7" s="63"/>
      <c r="S7" s="63"/>
    </row>
    <row r="8" spans="1:19" ht="31.5" customHeight="1">
      <c r="A8" s="106" t="s">
        <v>91</v>
      </c>
      <c r="B8" s="107" t="s">
        <v>94</v>
      </c>
      <c r="C8" s="103">
        <v>726788</v>
      </c>
      <c r="D8" s="103"/>
      <c r="E8" s="103">
        <v>127059</v>
      </c>
      <c r="F8" s="103">
        <v>127059</v>
      </c>
      <c r="G8" s="103">
        <v>127059</v>
      </c>
      <c r="H8" s="103">
        <v>127059</v>
      </c>
      <c r="I8" s="102">
        <f>C8</f>
        <v>726788</v>
      </c>
      <c r="J8" s="102">
        <f>SUM(C8-I8)</f>
        <v>0</v>
      </c>
      <c r="K8" s="114" t="s">
        <v>122</v>
      </c>
      <c r="L8" s="74"/>
      <c r="M8" s="63"/>
      <c r="N8" s="63"/>
      <c r="O8" s="63"/>
      <c r="P8" s="63"/>
      <c r="Q8" s="63"/>
      <c r="R8" s="63"/>
      <c r="S8" s="63"/>
    </row>
    <row r="9" spans="1:19" ht="15.75" customHeight="1">
      <c r="A9" s="13" t="s">
        <v>15</v>
      </c>
      <c r="B9" s="14" t="s">
        <v>16</v>
      </c>
      <c r="C9" s="5"/>
      <c r="D9" s="5"/>
      <c r="E9" s="5"/>
      <c r="F9" s="57"/>
      <c r="G9" s="7"/>
      <c r="H9" s="85"/>
      <c r="I9" s="85"/>
      <c r="J9" s="102"/>
      <c r="K9" s="112"/>
      <c r="L9" s="74"/>
      <c r="M9" s="63"/>
      <c r="N9" s="63"/>
      <c r="O9" s="63"/>
      <c r="P9" s="63"/>
      <c r="Q9" s="63"/>
      <c r="R9" s="63"/>
      <c r="S9" s="63"/>
    </row>
    <row r="10" spans="1:19" ht="28.5" customHeight="1">
      <c r="A10" s="109" t="s">
        <v>54</v>
      </c>
      <c r="B10" s="107" t="s">
        <v>75</v>
      </c>
      <c r="C10" s="103">
        <f>SUM(8444166+20195+63193-6478)</f>
        <v>8521076</v>
      </c>
      <c r="D10" s="103">
        <v>0</v>
      </c>
      <c r="E10" s="103">
        <f>3192037+1675+621+168</f>
        <v>3194501</v>
      </c>
      <c r="F10" s="103">
        <f>3192037+1675+621+168</f>
        <v>3194501</v>
      </c>
      <c r="G10" s="103">
        <f>3192037+1675+621+168</f>
        <v>3194501</v>
      </c>
      <c r="H10" s="103">
        <f>3192037+1675+621+168</f>
        <v>3194501</v>
      </c>
      <c r="I10" s="102">
        <v>9721076</v>
      </c>
      <c r="J10" s="102">
        <f>SUM(C10-I10)</f>
        <v>-1200000</v>
      </c>
      <c r="K10" s="113" t="s">
        <v>111</v>
      </c>
      <c r="L10" s="74"/>
      <c r="M10" s="63"/>
      <c r="N10" s="63"/>
      <c r="O10" s="63"/>
      <c r="P10" s="63"/>
      <c r="Q10" s="63"/>
      <c r="R10" s="63"/>
      <c r="S10" s="63"/>
    </row>
    <row r="11" spans="1:19" ht="16.5" customHeight="1">
      <c r="A11" s="37" t="s">
        <v>66</v>
      </c>
      <c r="B11" s="129" t="s">
        <v>112</v>
      </c>
      <c r="C11" s="6">
        <v>271740</v>
      </c>
      <c r="D11" s="6">
        <v>0</v>
      </c>
      <c r="E11" s="6">
        <v>15901</v>
      </c>
      <c r="F11" s="6">
        <v>15901</v>
      </c>
      <c r="G11" s="6">
        <v>15901</v>
      </c>
      <c r="H11" s="6">
        <v>15901</v>
      </c>
      <c r="I11" s="85">
        <f>C11</f>
        <v>271740</v>
      </c>
      <c r="J11" s="85">
        <f>SUM(C11-I11)</f>
        <v>0</v>
      </c>
      <c r="K11" s="136" t="s">
        <v>123</v>
      </c>
      <c r="L11" s="74"/>
      <c r="M11" s="63"/>
      <c r="N11" s="63"/>
      <c r="O11" s="63"/>
      <c r="P11" s="63"/>
      <c r="Q11" s="63"/>
      <c r="R11" s="63"/>
      <c r="S11" s="63"/>
    </row>
    <row r="12" spans="1:19" ht="32.25" customHeight="1">
      <c r="A12" s="139" t="s">
        <v>55</v>
      </c>
      <c r="B12" s="132" t="s">
        <v>28</v>
      </c>
      <c r="C12" s="133">
        <v>635701</v>
      </c>
      <c r="D12" s="133">
        <v>0</v>
      </c>
      <c r="E12" s="133">
        <v>142313</v>
      </c>
      <c r="F12" s="133">
        <v>142313</v>
      </c>
      <c r="G12" s="133">
        <v>142313</v>
      </c>
      <c r="H12" s="133">
        <v>142313</v>
      </c>
      <c r="I12" s="134">
        <v>685701</v>
      </c>
      <c r="J12" s="145">
        <f>SUM(C12-I12)</f>
        <v>-50000</v>
      </c>
      <c r="K12" s="135" t="s">
        <v>113</v>
      </c>
      <c r="L12" s="74"/>
      <c r="M12" s="63"/>
      <c r="N12" s="63"/>
      <c r="O12" s="63"/>
      <c r="P12" s="63"/>
      <c r="Q12" s="63"/>
      <c r="R12" s="63"/>
      <c r="S12" s="63"/>
    </row>
    <row r="13" spans="1:19" ht="40.5" customHeight="1">
      <c r="A13" s="139" t="s">
        <v>56</v>
      </c>
      <c r="B13" s="132" t="s">
        <v>29</v>
      </c>
      <c r="C13" s="133">
        <v>75781</v>
      </c>
      <c r="D13" s="133">
        <v>0</v>
      </c>
      <c r="E13" s="133">
        <v>138539</v>
      </c>
      <c r="F13" s="133">
        <v>138539</v>
      </c>
      <c r="G13" s="133">
        <v>138539</v>
      </c>
      <c r="H13" s="133">
        <v>138539</v>
      </c>
      <c r="I13" s="134">
        <v>400781</v>
      </c>
      <c r="J13" s="134">
        <f>SUM(C13-I13)</f>
        <v>-325000</v>
      </c>
      <c r="K13" s="135" t="s">
        <v>108</v>
      </c>
      <c r="L13" s="74"/>
      <c r="M13" s="63"/>
      <c r="N13" s="63"/>
      <c r="O13" s="63"/>
      <c r="P13" s="63"/>
      <c r="Q13" s="63"/>
      <c r="R13" s="63"/>
      <c r="S13" s="63"/>
    </row>
    <row r="14" spans="1:19" ht="15" customHeight="1">
      <c r="A14" s="37" t="s">
        <v>57</v>
      </c>
      <c r="B14" s="129" t="s">
        <v>35</v>
      </c>
      <c r="C14" s="6">
        <v>115270</v>
      </c>
      <c r="D14" s="6">
        <v>0</v>
      </c>
      <c r="E14" s="6">
        <v>44570</v>
      </c>
      <c r="F14" s="6">
        <v>44570</v>
      </c>
      <c r="G14" s="6">
        <v>44570</v>
      </c>
      <c r="H14" s="6">
        <v>44570</v>
      </c>
      <c r="I14" s="85">
        <f>C14</f>
        <v>115270</v>
      </c>
      <c r="J14" s="102">
        <f>SUM(C14-I14)</f>
        <v>0</v>
      </c>
      <c r="K14" s="112" t="s">
        <v>123</v>
      </c>
      <c r="L14" s="74"/>
      <c r="M14" s="63"/>
      <c r="N14" s="63"/>
      <c r="O14" s="63"/>
      <c r="P14" s="63"/>
      <c r="Q14" s="63"/>
      <c r="R14" s="63"/>
      <c r="S14" s="63"/>
    </row>
    <row r="15" spans="1:19" ht="18" customHeight="1">
      <c r="A15" s="13" t="s">
        <v>7</v>
      </c>
      <c r="B15" s="15" t="s">
        <v>8</v>
      </c>
      <c r="C15" s="6"/>
      <c r="D15" s="6"/>
      <c r="E15" s="6"/>
      <c r="F15" s="57"/>
      <c r="G15" s="7"/>
      <c r="H15" s="85"/>
      <c r="I15" s="85"/>
      <c r="J15" s="85"/>
      <c r="K15" s="112"/>
      <c r="L15" s="77"/>
      <c r="M15" s="63"/>
      <c r="N15" s="63"/>
      <c r="O15" s="63"/>
      <c r="P15" s="63"/>
      <c r="Q15" s="63"/>
      <c r="R15" s="63"/>
      <c r="S15" s="63"/>
    </row>
    <row r="16" spans="1:19" ht="18" customHeight="1">
      <c r="A16" s="13"/>
      <c r="B16" s="15" t="s">
        <v>26</v>
      </c>
      <c r="C16" s="6"/>
      <c r="D16" s="6"/>
      <c r="E16" s="6"/>
      <c r="F16" s="57"/>
      <c r="G16" s="7"/>
      <c r="H16" s="85"/>
      <c r="I16" s="85"/>
      <c r="J16" s="85"/>
      <c r="K16" s="112"/>
      <c r="L16" s="77"/>
      <c r="M16" s="63"/>
      <c r="N16" s="63"/>
      <c r="O16" s="63"/>
      <c r="P16" s="63"/>
      <c r="Q16" s="63"/>
      <c r="R16" s="63"/>
      <c r="S16" s="63"/>
    </row>
    <row r="17" spans="1:19" ht="30.75" customHeight="1">
      <c r="A17" s="109" t="s">
        <v>30</v>
      </c>
      <c r="B17" s="107" t="s">
        <v>85</v>
      </c>
      <c r="C17" s="103">
        <f>SUM(5920628-10510)</f>
        <v>5910118</v>
      </c>
      <c r="D17" s="103">
        <v>0</v>
      </c>
      <c r="E17" s="103">
        <f>862004-52404</f>
        <v>809600</v>
      </c>
      <c r="F17" s="103">
        <f>862004-52404</f>
        <v>809600</v>
      </c>
      <c r="G17" s="103">
        <f>862004-52404</f>
        <v>809600</v>
      </c>
      <c r="H17" s="103">
        <f>862004-52404</f>
        <v>809600</v>
      </c>
      <c r="I17" s="102">
        <f>C17</f>
        <v>5910118</v>
      </c>
      <c r="J17" s="102">
        <f>D17</f>
        <v>0</v>
      </c>
      <c r="K17" s="113" t="s">
        <v>116</v>
      </c>
      <c r="L17" s="77"/>
      <c r="M17" s="63"/>
      <c r="N17" s="63"/>
      <c r="O17" s="63"/>
      <c r="P17" s="63"/>
      <c r="Q17" s="63"/>
      <c r="R17" s="63"/>
      <c r="S17" s="63"/>
    </row>
    <row r="18" spans="1:19" ht="19.5" customHeight="1">
      <c r="A18" s="109" t="s">
        <v>41</v>
      </c>
      <c r="B18" s="108" t="s">
        <v>77</v>
      </c>
      <c r="C18" s="103">
        <v>452000</v>
      </c>
      <c r="D18" s="103">
        <v>0</v>
      </c>
      <c r="E18" s="103">
        <v>151529</v>
      </c>
      <c r="F18" s="103">
        <v>151529</v>
      </c>
      <c r="G18" s="103">
        <v>151529</v>
      </c>
      <c r="H18" s="103">
        <v>151529</v>
      </c>
      <c r="I18" s="102">
        <v>402000</v>
      </c>
      <c r="J18" s="102">
        <f>SUM(C18-I18)</f>
        <v>50000</v>
      </c>
      <c r="K18" s="113" t="s">
        <v>124</v>
      </c>
      <c r="L18" s="77"/>
      <c r="M18" s="63"/>
      <c r="N18" s="63"/>
      <c r="O18" s="63"/>
      <c r="P18" s="63"/>
      <c r="Q18" s="63"/>
      <c r="R18" s="63"/>
      <c r="S18" s="63"/>
    </row>
    <row r="19" spans="1:19" ht="15.75" customHeight="1">
      <c r="A19" s="37" t="s">
        <v>52</v>
      </c>
      <c r="B19" s="140" t="s">
        <v>53</v>
      </c>
      <c r="C19" s="6">
        <v>-50420</v>
      </c>
      <c r="D19" s="6">
        <v>0</v>
      </c>
      <c r="E19" s="6">
        <v>0</v>
      </c>
      <c r="F19" s="6">
        <v>0</v>
      </c>
      <c r="G19" s="6">
        <v>0</v>
      </c>
      <c r="H19" s="6">
        <v>0</v>
      </c>
      <c r="I19" s="85">
        <v>-50420</v>
      </c>
      <c r="J19" s="102">
        <f>SUM(C19-I19)</f>
        <v>0</v>
      </c>
      <c r="K19" s="112" t="s">
        <v>123</v>
      </c>
      <c r="L19" s="77"/>
      <c r="M19" s="63"/>
      <c r="N19" s="63"/>
      <c r="O19" s="63"/>
      <c r="P19" s="63"/>
      <c r="Q19" s="63"/>
      <c r="R19" s="63"/>
      <c r="S19" s="63"/>
    </row>
    <row r="20" spans="1:19" ht="12" customHeight="1">
      <c r="A20" s="117"/>
      <c r="B20" s="4"/>
      <c r="C20" s="6"/>
      <c r="D20" s="6"/>
      <c r="E20" s="6"/>
      <c r="F20" s="57"/>
      <c r="G20" s="7"/>
      <c r="H20" s="85"/>
      <c r="I20" s="85"/>
      <c r="J20" s="85"/>
      <c r="K20" s="112"/>
      <c r="L20" s="74"/>
      <c r="M20" s="63"/>
      <c r="N20" s="63"/>
      <c r="O20" s="63"/>
      <c r="P20" s="63"/>
      <c r="Q20" s="63"/>
      <c r="R20" s="63"/>
      <c r="S20" s="63"/>
    </row>
    <row r="21" spans="1:19" ht="12" customHeight="1">
      <c r="A21" s="117"/>
      <c r="B21" s="4"/>
      <c r="C21" s="6"/>
      <c r="D21" s="6"/>
      <c r="E21" s="6"/>
      <c r="F21" s="57"/>
      <c r="G21" s="7"/>
      <c r="H21" s="85"/>
      <c r="I21" s="85"/>
      <c r="J21" s="85"/>
      <c r="K21" s="112"/>
      <c r="L21" s="74"/>
      <c r="M21" s="63"/>
      <c r="N21" s="63"/>
      <c r="O21" s="63"/>
      <c r="P21" s="63"/>
      <c r="Q21" s="63"/>
      <c r="R21" s="63"/>
      <c r="S21" s="63"/>
    </row>
    <row r="22" spans="1:19" ht="12" customHeight="1">
      <c r="A22" s="117"/>
      <c r="B22" s="4"/>
      <c r="C22" s="6"/>
      <c r="D22" s="6"/>
      <c r="E22" s="6"/>
      <c r="F22" s="57"/>
      <c r="G22" s="7"/>
      <c r="H22" s="85"/>
      <c r="I22" s="85"/>
      <c r="J22" s="85"/>
      <c r="K22" s="112"/>
      <c r="L22" s="74"/>
      <c r="M22" s="63"/>
      <c r="N22" s="63"/>
      <c r="O22" s="63"/>
      <c r="P22" s="63"/>
      <c r="Q22" s="63"/>
      <c r="R22" s="63"/>
      <c r="S22" s="63"/>
    </row>
    <row r="23" spans="1:19" ht="12" customHeight="1">
      <c r="A23" s="117"/>
      <c r="B23" s="4"/>
      <c r="C23" s="6"/>
      <c r="D23" s="6"/>
      <c r="E23" s="6"/>
      <c r="F23" s="57"/>
      <c r="G23" s="7"/>
      <c r="H23" s="85"/>
      <c r="I23" s="85"/>
      <c r="J23" s="85"/>
      <c r="K23" s="112"/>
      <c r="L23" s="74"/>
      <c r="M23" s="63"/>
      <c r="N23" s="63"/>
      <c r="O23" s="63"/>
      <c r="P23" s="63"/>
      <c r="Q23" s="63"/>
      <c r="R23" s="63"/>
      <c r="S23" s="63"/>
    </row>
    <row r="24" spans="1:19" ht="12" customHeight="1">
      <c r="A24" s="117"/>
      <c r="B24" s="4"/>
      <c r="C24" s="6"/>
      <c r="D24" s="6"/>
      <c r="E24" s="6"/>
      <c r="F24" s="57"/>
      <c r="G24" s="7"/>
      <c r="H24" s="85"/>
      <c r="I24" s="85"/>
      <c r="J24" s="85"/>
      <c r="K24" s="112"/>
      <c r="L24" s="74"/>
      <c r="M24" s="63"/>
      <c r="N24" s="63"/>
      <c r="O24" s="63"/>
      <c r="P24" s="63"/>
      <c r="Q24" s="63"/>
      <c r="R24" s="63"/>
      <c r="S24" s="63"/>
    </row>
    <row r="25" spans="1:19" ht="12" customHeight="1">
      <c r="A25" s="117"/>
      <c r="B25" s="4"/>
      <c r="C25" s="6"/>
      <c r="D25" s="6"/>
      <c r="E25" s="6"/>
      <c r="F25" s="57"/>
      <c r="G25" s="7"/>
      <c r="H25" s="85"/>
      <c r="I25" s="85"/>
      <c r="J25" s="85"/>
      <c r="K25" s="112"/>
      <c r="L25" s="74"/>
      <c r="M25" s="63"/>
      <c r="N25" s="63"/>
      <c r="O25" s="63"/>
      <c r="P25" s="63"/>
      <c r="Q25" s="63"/>
      <c r="R25" s="63"/>
      <c r="S25" s="63"/>
    </row>
    <row r="26" spans="1:19" ht="15" customHeight="1">
      <c r="A26" s="160" t="s">
        <v>105</v>
      </c>
      <c r="B26" s="161"/>
      <c r="C26" s="8" t="s">
        <v>37</v>
      </c>
      <c r="D26" s="8" t="s">
        <v>49</v>
      </c>
      <c r="E26" s="8" t="s">
        <v>3</v>
      </c>
      <c r="F26" s="162" t="s">
        <v>4</v>
      </c>
      <c r="G26" s="8" t="s">
        <v>4</v>
      </c>
      <c r="H26" s="8" t="s">
        <v>3</v>
      </c>
      <c r="I26" s="8" t="s">
        <v>68</v>
      </c>
      <c r="J26" s="8" t="s">
        <v>62</v>
      </c>
      <c r="K26" s="9" t="s">
        <v>6</v>
      </c>
      <c r="L26" s="74"/>
      <c r="M26" s="63"/>
      <c r="N26" s="63"/>
      <c r="O26" s="63"/>
      <c r="P26" s="63"/>
      <c r="Q26" s="63"/>
      <c r="R26" s="63"/>
      <c r="S26" s="63"/>
    </row>
    <row r="27" spans="1:19" ht="12" customHeight="1">
      <c r="A27" s="16" t="s">
        <v>25</v>
      </c>
      <c r="B27" s="16" t="s">
        <v>72</v>
      </c>
      <c r="C27" s="10" t="s">
        <v>86</v>
      </c>
      <c r="D27" s="10" t="s">
        <v>65</v>
      </c>
      <c r="E27" s="10" t="s">
        <v>90</v>
      </c>
      <c r="F27" s="163"/>
      <c r="G27" s="11"/>
      <c r="H27" s="11" t="s">
        <v>104</v>
      </c>
      <c r="I27" s="11" t="s">
        <v>87</v>
      </c>
      <c r="J27" s="10" t="s">
        <v>63</v>
      </c>
      <c r="K27" s="12"/>
      <c r="L27" s="74"/>
      <c r="M27" s="63"/>
      <c r="N27" s="63"/>
      <c r="O27" s="63"/>
      <c r="P27" s="63"/>
      <c r="Q27" s="63"/>
      <c r="R27" s="63"/>
      <c r="S27" s="63"/>
    </row>
    <row r="28" spans="1:19" ht="12" customHeight="1">
      <c r="A28" s="24"/>
      <c r="B28" s="25" t="s">
        <v>46</v>
      </c>
      <c r="C28" s="26"/>
      <c r="D28" s="27"/>
      <c r="E28" s="27"/>
      <c r="F28" s="56"/>
      <c r="G28" s="27"/>
      <c r="H28" s="83"/>
      <c r="I28" s="83"/>
      <c r="J28" s="28"/>
      <c r="K28" s="29"/>
      <c r="L28" s="74"/>
      <c r="M28" s="63"/>
      <c r="N28" s="63"/>
      <c r="O28" s="63"/>
      <c r="P28" s="63"/>
      <c r="Q28" s="63"/>
      <c r="R28" s="63"/>
      <c r="S28" s="63"/>
    </row>
    <row r="29" spans="1:19" ht="12" customHeight="1">
      <c r="A29" s="90"/>
      <c r="B29" s="91"/>
      <c r="C29" s="92"/>
      <c r="D29" s="93"/>
      <c r="E29" s="93"/>
      <c r="F29" s="94"/>
      <c r="G29" s="93"/>
      <c r="H29" s="95"/>
      <c r="I29" s="95"/>
      <c r="J29" s="96"/>
      <c r="K29" s="97"/>
      <c r="L29" s="74"/>
      <c r="M29" s="63"/>
      <c r="N29" s="63"/>
      <c r="O29" s="63"/>
      <c r="P29" s="63"/>
      <c r="Q29" s="63"/>
      <c r="R29" s="63"/>
      <c r="S29" s="63"/>
    </row>
    <row r="30" spans="1:19" ht="12.75">
      <c r="A30" s="13" t="s">
        <v>10</v>
      </c>
      <c r="B30" s="15" t="s">
        <v>11</v>
      </c>
      <c r="C30" s="6"/>
      <c r="D30" s="6"/>
      <c r="E30" s="6"/>
      <c r="F30" s="57"/>
      <c r="G30" s="7"/>
      <c r="H30" s="85"/>
      <c r="I30" s="85"/>
      <c r="J30" s="84"/>
      <c r="K30" s="112"/>
      <c r="L30" s="74"/>
      <c r="M30" s="63"/>
      <c r="N30" s="63"/>
      <c r="O30" s="63"/>
      <c r="P30" s="63"/>
      <c r="Q30" s="63"/>
      <c r="R30" s="63"/>
      <c r="S30" s="63"/>
    </row>
    <row r="31" spans="1:19" ht="12.75">
      <c r="A31" s="13"/>
      <c r="B31" s="15" t="s">
        <v>9</v>
      </c>
      <c r="C31" s="6"/>
      <c r="D31" s="6"/>
      <c r="E31" s="6"/>
      <c r="F31" s="57"/>
      <c r="G31" s="7"/>
      <c r="H31" s="85"/>
      <c r="I31" s="85"/>
      <c r="J31" s="84"/>
      <c r="K31" s="112"/>
      <c r="L31" s="74"/>
      <c r="M31" s="63"/>
      <c r="N31" s="63"/>
      <c r="O31" s="63"/>
      <c r="P31" s="63"/>
      <c r="Q31" s="63"/>
      <c r="R31" s="63"/>
      <c r="S31" s="63"/>
    </row>
    <row r="32" spans="1:19" ht="24.75" customHeight="1">
      <c r="A32" s="131" t="s">
        <v>58</v>
      </c>
      <c r="B32" s="132" t="s">
        <v>61</v>
      </c>
      <c r="C32" s="133">
        <v>1848180</v>
      </c>
      <c r="D32" s="133">
        <v>0</v>
      </c>
      <c r="E32" s="133">
        <v>202755</v>
      </c>
      <c r="F32" s="133">
        <v>202755</v>
      </c>
      <c r="G32" s="133">
        <v>202755</v>
      </c>
      <c r="H32" s="133">
        <v>202755</v>
      </c>
      <c r="I32" s="134">
        <v>1548180</v>
      </c>
      <c r="J32" s="134">
        <f>SUM(C32-I32)</f>
        <v>300000</v>
      </c>
      <c r="K32" s="135" t="s">
        <v>110</v>
      </c>
      <c r="L32" s="74"/>
      <c r="M32" s="63"/>
      <c r="N32" s="63"/>
      <c r="O32" s="63"/>
      <c r="P32" s="63"/>
      <c r="Q32" s="63"/>
      <c r="R32" s="63"/>
      <c r="S32" s="63"/>
    </row>
    <row r="33" spans="1:19" ht="12.75">
      <c r="A33" s="37" t="s">
        <v>92</v>
      </c>
      <c r="B33" s="4" t="s">
        <v>93</v>
      </c>
      <c r="C33" s="6">
        <v>0</v>
      </c>
      <c r="D33" s="6">
        <v>0</v>
      </c>
      <c r="E33" s="6">
        <v>197756</v>
      </c>
      <c r="F33" s="6">
        <v>197756</v>
      </c>
      <c r="G33" s="6">
        <v>197756</v>
      </c>
      <c r="H33" s="6">
        <v>197756</v>
      </c>
      <c r="I33" s="85">
        <v>0</v>
      </c>
      <c r="J33" s="102">
        <f>SUM(C33-I33)</f>
        <v>0</v>
      </c>
      <c r="K33" s="113" t="s">
        <v>125</v>
      </c>
      <c r="L33" s="74"/>
      <c r="M33" s="63"/>
      <c r="N33" s="63"/>
      <c r="O33" s="63"/>
      <c r="P33" s="63"/>
      <c r="Q33" s="63"/>
      <c r="R33" s="63"/>
      <c r="S33" s="63"/>
    </row>
    <row r="34" spans="1:19" ht="25.5">
      <c r="A34" s="37" t="s">
        <v>43</v>
      </c>
      <c r="B34" s="4" t="s">
        <v>48</v>
      </c>
      <c r="C34" s="6">
        <v>394625</v>
      </c>
      <c r="D34" s="6">
        <v>0</v>
      </c>
      <c r="E34" s="6">
        <v>26867</v>
      </c>
      <c r="F34" s="6">
        <v>26867</v>
      </c>
      <c r="G34" s="6">
        <v>26867</v>
      </c>
      <c r="H34" s="6">
        <v>26867</v>
      </c>
      <c r="I34" s="85">
        <v>294625</v>
      </c>
      <c r="J34" s="130">
        <f>SUM(C34-I34)</f>
        <v>100000</v>
      </c>
      <c r="K34" s="113" t="s">
        <v>114</v>
      </c>
      <c r="L34" s="74"/>
      <c r="M34" s="63"/>
      <c r="N34" s="63"/>
      <c r="O34" s="63"/>
      <c r="P34" s="63"/>
      <c r="Q34" s="63"/>
      <c r="R34" s="63"/>
      <c r="S34" s="63"/>
    </row>
    <row r="35" spans="1:19" ht="12.75">
      <c r="A35" s="37"/>
      <c r="B35" s="4"/>
      <c r="C35" s="6"/>
      <c r="D35" s="6"/>
      <c r="E35" s="6"/>
      <c r="F35" s="57"/>
      <c r="G35" s="7"/>
      <c r="H35" s="85"/>
      <c r="I35" s="85"/>
      <c r="J35" s="102"/>
      <c r="K35" s="113"/>
      <c r="L35" s="74"/>
      <c r="M35" s="63"/>
      <c r="N35" s="63"/>
      <c r="O35" s="63"/>
      <c r="P35" s="63"/>
      <c r="Q35" s="63"/>
      <c r="R35" s="63"/>
      <c r="S35" s="63"/>
    </row>
    <row r="36" spans="1:19" ht="12.75">
      <c r="A36" s="13"/>
      <c r="B36" s="15" t="s">
        <v>33</v>
      </c>
      <c r="C36" s="6"/>
      <c r="D36" s="6"/>
      <c r="E36" s="6"/>
      <c r="F36" s="57">
        <v>52.4</v>
      </c>
      <c r="G36" s="7"/>
      <c r="H36" s="85"/>
      <c r="I36" s="85"/>
      <c r="J36" s="102"/>
      <c r="K36" s="112"/>
      <c r="L36" s="74"/>
      <c r="M36" s="63"/>
      <c r="N36" s="63"/>
      <c r="O36" s="63"/>
      <c r="P36" s="63"/>
      <c r="Q36" s="63"/>
      <c r="R36" s="63"/>
      <c r="S36" s="63"/>
    </row>
    <row r="37" spans="1:19" ht="15.75" customHeight="1">
      <c r="A37" s="13" t="s">
        <v>17</v>
      </c>
      <c r="B37" s="15" t="s">
        <v>18</v>
      </c>
      <c r="C37" s="6"/>
      <c r="D37" s="6"/>
      <c r="E37" s="6"/>
      <c r="F37" s="57"/>
      <c r="G37" s="7"/>
      <c r="H37" s="85"/>
      <c r="I37" s="85"/>
      <c r="J37" s="102"/>
      <c r="K37" s="112"/>
      <c r="L37" s="74"/>
      <c r="M37" s="63"/>
      <c r="N37" s="63"/>
      <c r="O37" s="63"/>
      <c r="P37" s="63"/>
      <c r="Q37" s="63"/>
      <c r="R37" s="63"/>
      <c r="S37" s="63"/>
    </row>
    <row r="38" spans="1:19" ht="37.5" customHeight="1">
      <c r="A38" s="110">
        <v>201001</v>
      </c>
      <c r="B38" s="108" t="s">
        <v>31</v>
      </c>
      <c r="C38" s="103">
        <v>241370</v>
      </c>
      <c r="D38" s="103">
        <v>0</v>
      </c>
      <c r="E38" s="103">
        <v>401457</v>
      </c>
      <c r="F38" s="103">
        <v>401457</v>
      </c>
      <c r="G38" s="103">
        <v>401457</v>
      </c>
      <c r="H38" s="103">
        <v>401457</v>
      </c>
      <c r="I38" s="102">
        <v>741370</v>
      </c>
      <c r="J38" s="102">
        <f>SUM(C38-I38)</f>
        <v>-500000</v>
      </c>
      <c r="K38" s="113" t="s">
        <v>117</v>
      </c>
      <c r="L38" s="74"/>
      <c r="M38" s="63"/>
      <c r="N38" s="63"/>
      <c r="O38" s="63"/>
      <c r="P38" s="63"/>
      <c r="Q38" s="63"/>
      <c r="R38" s="63"/>
      <c r="S38" s="63"/>
    </row>
    <row r="39" spans="1:19" ht="24" customHeight="1">
      <c r="A39" s="137">
        <v>201003</v>
      </c>
      <c r="B39" s="132" t="s">
        <v>44</v>
      </c>
      <c r="C39" s="133">
        <v>2227128</v>
      </c>
      <c r="D39" s="133">
        <v>0</v>
      </c>
      <c r="E39" s="133">
        <v>-234939</v>
      </c>
      <c r="F39" s="133">
        <v>-234939</v>
      </c>
      <c r="G39" s="133">
        <v>-234939</v>
      </c>
      <c r="H39" s="133">
        <v>-234939</v>
      </c>
      <c r="I39" s="134">
        <v>2227128</v>
      </c>
      <c r="J39" s="134">
        <f>SUM(C39-I39)</f>
        <v>0</v>
      </c>
      <c r="K39" s="135" t="s">
        <v>126</v>
      </c>
      <c r="L39" s="74"/>
      <c r="M39" s="63"/>
      <c r="N39" s="63"/>
      <c r="O39" s="63"/>
      <c r="P39" s="63"/>
      <c r="Q39" s="63"/>
      <c r="R39" s="63"/>
      <c r="S39" s="63"/>
    </row>
    <row r="40" spans="1:19" ht="39" customHeight="1">
      <c r="A40" s="137">
        <v>201005</v>
      </c>
      <c r="B40" s="132" t="s">
        <v>50</v>
      </c>
      <c r="C40" s="133">
        <v>1427678</v>
      </c>
      <c r="D40" s="133">
        <v>0</v>
      </c>
      <c r="E40" s="133">
        <v>851784</v>
      </c>
      <c r="F40" s="133">
        <v>851784</v>
      </c>
      <c r="G40" s="133">
        <v>851784</v>
      </c>
      <c r="H40" s="133">
        <v>851784</v>
      </c>
      <c r="I40" s="134">
        <v>1960678</v>
      </c>
      <c r="J40" s="134">
        <f>SUM(C40-I40)</f>
        <v>-533000</v>
      </c>
      <c r="K40" s="135" t="s">
        <v>118</v>
      </c>
      <c r="L40" s="74"/>
      <c r="M40" s="63"/>
      <c r="N40" s="63"/>
      <c r="O40" s="63"/>
      <c r="P40" s="63"/>
      <c r="Q40" s="63"/>
      <c r="R40" s="63"/>
      <c r="S40" s="63"/>
    </row>
    <row r="41" spans="1:19" ht="39" customHeight="1">
      <c r="A41" s="137"/>
      <c r="B41" s="138" t="s">
        <v>95</v>
      </c>
      <c r="C41" s="133">
        <f>SUM(2872488+86270+3010)</f>
        <v>2961768</v>
      </c>
      <c r="D41" s="133"/>
      <c r="E41" s="133">
        <f>1047985-26064+25349</f>
        <v>1047270</v>
      </c>
      <c r="F41" s="133">
        <f>1047985-26064+25349</f>
        <v>1047270</v>
      </c>
      <c r="G41" s="133">
        <f>1047985-26064+25349</f>
        <v>1047270</v>
      </c>
      <c r="H41" s="133">
        <f>1047985-26064+25349</f>
        <v>1047270</v>
      </c>
      <c r="I41" s="134">
        <v>2961768</v>
      </c>
      <c r="J41" s="134">
        <f>SUM(C41-I41)</f>
        <v>0</v>
      </c>
      <c r="K41" s="135" t="s">
        <v>123</v>
      </c>
      <c r="L41" s="74"/>
      <c r="M41" s="63"/>
      <c r="N41" s="63"/>
      <c r="O41" s="63"/>
      <c r="P41" s="63"/>
      <c r="Q41" s="63"/>
      <c r="R41" s="63"/>
      <c r="S41" s="63"/>
    </row>
    <row r="42" spans="1:19" ht="12.75">
      <c r="A42" s="5"/>
      <c r="B42" s="3"/>
      <c r="C42" s="6"/>
      <c r="D42" s="6"/>
      <c r="E42" s="6"/>
      <c r="F42" s="57"/>
      <c r="G42" s="7"/>
      <c r="H42" s="85"/>
      <c r="I42" s="85"/>
      <c r="J42" s="102"/>
      <c r="K42" s="113"/>
      <c r="L42" s="74"/>
      <c r="M42" s="63"/>
      <c r="N42" s="63"/>
      <c r="O42" s="63"/>
      <c r="P42" s="63"/>
      <c r="Q42" s="63"/>
      <c r="R42" s="63"/>
      <c r="S42" s="63"/>
    </row>
    <row r="43" spans="1:19" ht="14.25" customHeight="1">
      <c r="A43" s="13"/>
      <c r="B43" s="15" t="s">
        <v>32</v>
      </c>
      <c r="C43" s="6"/>
      <c r="D43" s="6"/>
      <c r="E43" s="6"/>
      <c r="F43" s="57"/>
      <c r="G43" s="7"/>
      <c r="H43" s="85"/>
      <c r="I43" s="85"/>
      <c r="J43" s="102"/>
      <c r="K43" s="112"/>
      <c r="L43" s="74"/>
      <c r="M43" s="63"/>
      <c r="N43" s="63"/>
      <c r="O43" s="63"/>
      <c r="P43" s="63"/>
      <c r="Q43" s="63"/>
      <c r="R43" s="63"/>
      <c r="S43" s="63"/>
    </row>
    <row r="44" spans="1:19" ht="15.75" customHeight="1">
      <c r="A44" s="5">
        <v>203001</v>
      </c>
      <c r="B44" s="4" t="s">
        <v>31</v>
      </c>
      <c r="C44" s="6">
        <v>-338390</v>
      </c>
      <c r="D44" s="6">
        <v>0</v>
      </c>
      <c r="E44" s="6">
        <v>-119594</v>
      </c>
      <c r="F44" s="6">
        <v>-119594</v>
      </c>
      <c r="G44" s="6">
        <v>-119594</v>
      </c>
      <c r="H44" s="6">
        <v>-119594</v>
      </c>
      <c r="I44" s="85">
        <v>-338390</v>
      </c>
      <c r="J44" s="85">
        <f>SUM(C44-I44)</f>
        <v>0</v>
      </c>
      <c r="K44" s="136" t="s">
        <v>123</v>
      </c>
      <c r="L44" s="74"/>
      <c r="M44" s="63"/>
      <c r="N44" s="63"/>
      <c r="O44" s="63"/>
      <c r="P44" s="63"/>
      <c r="Q44" s="63"/>
      <c r="R44" s="63"/>
      <c r="S44" s="63"/>
    </row>
    <row r="45" spans="1:19" ht="15.75" customHeight="1">
      <c r="A45" s="5"/>
      <c r="B45" s="4"/>
      <c r="C45" s="6"/>
      <c r="D45" s="6"/>
      <c r="E45" s="6"/>
      <c r="F45" s="57"/>
      <c r="G45" s="7"/>
      <c r="H45" s="85"/>
      <c r="I45" s="85"/>
      <c r="J45" s="85"/>
      <c r="K45" s="112"/>
      <c r="L45" s="74"/>
      <c r="M45" s="63"/>
      <c r="N45" s="63"/>
      <c r="O45" s="63"/>
      <c r="P45" s="63"/>
      <c r="Q45" s="63"/>
      <c r="R45" s="63"/>
      <c r="S45" s="63"/>
    </row>
    <row r="46" spans="1:19" ht="15.75" customHeight="1">
      <c r="A46" s="5"/>
      <c r="B46" s="4"/>
      <c r="C46" s="6"/>
      <c r="D46" s="6"/>
      <c r="E46" s="6"/>
      <c r="F46" s="57"/>
      <c r="G46" s="7"/>
      <c r="H46" s="85"/>
      <c r="I46" s="85"/>
      <c r="J46" s="85"/>
      <c r="K46" s="112"/>
      <c r="L46" s="74"/>
      <c r="M46" s="63"/>
      <c r="N46" s="63"/>
      <c r="O46" s="63"/>
      <c r="P46" s="63"/>
      <c r="Q46" s="63"/>
      <c r="R46" s="63"/>
      <c r="S46" s="63"/>
    </row>
    <row r="47" spans="1:19" ht="15.75" customHeight="1">
      <c r="A47" s="5"/>
      <c r="B47" s="4"/>
      <c r="C47" s="6"/>
      <c r="D47" s="6"/>
      <c r="E47" s="6"/>
      <c r="F47" s="57"/>
      <c r="G47" s="7"/>
      <c r="H47" s="85"/>
      <c r="I47" s="85"/>
      <c r="J47" s="85"/>
      <c r="K47" s="112"/>
      <c r="L47" s="74"/>
      <c r="M47" s="63"/>
      <c r="N47" s="63"/>
      <c r="O47" s="63"/>
      <c r="P47" s="63"/>
      <c r="Q47" s="63"/>
      <c r="R47" s="63"/>
      <c r="S47" s="63"/>
    </row>
    <row r="48" spans="1:19" ht="15.75" customHeight="1">
      <c r="A48" s="5"/>
      <c r="B48" s="4"/>
      <c r="C48" s="6"/>
      <c r="D48" s="6"/>
      <c r="E48" s="6"/>
      <c r="F48" s="57"/>
      <c r="G48" s="7"/>
      <c r="H48" s="85"/>
      <c r="I48" s="85"/>
      <c r="J48" s="85"/>
      <c r="K48" s="112"/>
      <c r="L48" s="74"/>
      <c r="M48" s="63"/>
      <c r="N48" s="63"/>
      <c r="O48" s="63"/>
      <c r="P48" s="63"/>
      <c r="Q48" s="63"/>
      <c r="R48" s="63"/>
      <c r="S48" s="63"/>
    </row>
    <row r="49" spans="1:19" ht="15.75" customHeight="1">
      <c r="A49" s="5"/>
      <c r="B49" s="4"/>
      <c r="C49" s="6"/>
      <c r="D49" s="6"/>
      <c r="E49" s="6"/>
      <c r="F49" s="57"/>
      <c r="G49" s="7"/>
      <c r="H49" s="85"/>
      <c r="I49" s="85"/>
      <c r="J49" s="85"/>
      <c r="K49" s="112"/>
      <c r="L49" s="74"/>
      <c r="M49" s="63"/>
      <c r="N49" s="63"/>
      <c r="O49" s="63"/>
      <c r="P49" s="63"/>
      <c r="Q49" s="63"/>
      <c r="R49" s="63"/>
      <c r="S49" s="63"/>
    </row>
    <row r="50" spans="1:19" ht="15.75" customHeight="1">
      <c r="A50" s="5"/>
      <c r="B50" s="4"/>
      <c r="C50" s="6"/>
      <c r="D50" s="6"/>
      <c r="E50" s="6"/>
      <c r="F50" s="57"/>
      <c r="G50" s="7"/>
      <c r="H50" s="85"/>
      <c r="I50" s="85"/>
      <c r="J50" s="85"/>
      <c r="K50" s="112"/>
      <c r="L50" s="74"/>
      <c r="M50" s="63"/>
      <c r="N50" s="63"/>
      <c r="O50" s="63"/>
      <c r="P50" s="63"/>
      <c r="Q50" s="63"/>
      <c r="R50" s="63"/>
      <c r="S50" s="63"/>
    </row>
    <row r="51" spans="1:19" ht="15.75" customHeight="1">
      <c r="A51" s="5"/>
      <c r="B51" s="4"/>
      <c r="C51" s="6"/>
      <c r="D51" s="6"/>
      <c r="E51" s="6"/>
      <c r="F51" s="57"/>
      <c r="G51" s="7"/>
      <c r="H51" s="85"/>
      <c r="I51" s="85"/>
      <c r="J51" s="85"/>
      <c r="K51" s="112"/>
      <c r="L51" s="74"/>
      <c r="M51" s="63"/>
      <c r="N51" s="63"/>
      <c r="O51" s="63"/>
      <c r="P51" s="63"/>
      <c r="Q51" s="63"/>
      <c r="R51" s="63"/>
      <c r="S51" s="63"/>
    </row>
    <row r="52" spans="1:19" ht="15.75" customHeight="1">
      <c r="A52" s="5"/>
      <c r="B52" s="4"/>
      <c r="C52" s="6"/>
      <c r="D52" s="6"/>
      <c r="E52" s="6"/>
      <c r="F52" s="57"/>
      <c r="G52" s="7"/>
      <c r="H52" s="85"/>
      <c r="I52" s="85"/>
      <c r="J52" s="85"/>
      <c r="K52" s="112"/>
      <c r="L52" s="74"/>
      <c r="M52" s="63"/>
      <c r="N52" s="63"/>
      <c r="O52" s="63"/>
      <c r="P52" s="63"/>
      <c r="Q52" s="63"/>
      <c r="R52" s="63"/>
      <c r="S52" s="63"/>
    </row>
    <row r="53" spans="1:19" ht="12.75">
      <c r="A53" s="160" t="s">
        <v>105</v>
      </c>
      <c r="B53" s="161"/>
      <c r="C53" s="8" t="s">
        <v>37</v>
      </c>
      <c r="D53" s="8" t="s">
        <v>49</v>
      </c>
      <c r="E53" s="8" t="s">
        <v>3</v>
      </c>
      <c r="F53" s="162" t="s">
        <v>4</v>
      </c>
      <c r="G53" s="8" t="s">
        <v>4</v>
      </c>
      <c r="H53" s="8" t="s">
        <v>3</v>
      </c>
      <c r="I53" s="8" t="s">
        <v>68</v>
      </c>
      <c r="J53" s="8" t="s">
        <v>62</v>
      </c>
      <c r="K53" s="9" t="s">
        <v>6</v>
      </c>
      <c r="L53" s="74"/>
      <c r="M53" s="63"/>
      <c r="N53" s="63"/>
      <c r="O53" s="63"/>
      <c r="P53" s="63"/>
      <c r="Q53" s="63"/>
      <c r="R53" s="63"/>
      <c r="S53" s="63"/>
    </row>
    <row r="54" spans="1:19" ht="12.75">
      <c r="A54" s="16" t="s">
        <v>25</v>
      </c>
      <c r="B54" s="16" t="s">
        <v>72</v>
      </c>
      <c r="C54" s="10" t="s">
        <v>86</v>
      </c>
      <c r="D54" s="10" t="s">
        <v>65</v>
      </c>
      <c r="E54" s="10" t="s">
        <v>90</v>
      </c>
      <c r="F54" s="163"/>
      <c r="G54" s="11"/>
      <c r="H54" s="11" t="s">
        <v>104</v>
      </c>
      <c r="I54" s="11" t="s">
        <v>87</v>
      </c>
      <c r="J54" s="10" t="s">
        <v>63</v>
      </c>
      <c r="K54" s="12"/>
      <c r="L54" s="74"/>
      <c r="M54" s="63"/>
      <c r="N54" s="63"/>
      <c r="O54" s="63"/>
      <c r="P54" s="63"/>
      <c r="Q54" s="63"/>
      <c r="R54" s="63"/>
      <c r="S54" s="63"/>
    </row>
    <row r="55" spans="1:19" ht="12.75">
      <c r="A55" s="24"/>
      <c r="B55" s="25" t="s">
        <v>46</v>
      </c>
      <c r="C55" s="26"/>
      <c r="D55" s="27"/>
      <c r="E55" s="27"/>
      <c r="F55" s="56"/>
      <c r="G55" s="27"/>
      <c r="H55" s="83"/>
      <c r="I55" s="83"/>
      <c r="J55" s="28"/>
      <c r="K55" s="29"/>
      <c r="L55" s="74"/>
      <c r="M55" s="63"/>
      <c r="N55" s="63"/>
      <c r="O55" s="63"/>
      <c r="P55" s="63"/>
      <c r="Q55" s="63"/>
      <c r="R55" s="63"/>
      <c r="S55" s="63"/>
    </row>
    <row r="56" spans="1:19" ht="12.75">
      <c r="A56" s="118"/>
      <c r="B56" s="119"/>
      <c r="C56" s="26"/>
      <c r="D56" s="27"/>
      <c r="E56" s="27"/>
      <c r="F56" s="56"/>
      <c r="G56" s="27"/>
      <c r="H56" s="83"/>
      <c r="I56" s="83"/>
      <c r="J56" s="28"/>
      <c r="K56" s="29"/>
      <c r="L56" s="74"/>
      <c r="M56" s="63"/>
      <c r="N56" s="63"/>
      <c r="O56" s="63"/>
      <c r="P56" s="63"/>
      <c r="Q56" s="63"/>
      <c r="R56" s="63"/>
      <c r="S56" s="63"/>
    </row>
    <row r="57" spans="1:19" ht="12.75">
      <c r="A57" s="13" t="s">
        <v>19</v>
      </c>
      <c r="B57" s="15" t="s">
        <v>20</v>
      </c>
      <c r="C57" s="6"/>
      <c r="D57" s="6"/>
      <c r="E57" s="6"/>
      <c r="F57" s="57"/>
      <c r="G57" s="7"/>
      <c r="H57" s="85"/>
      <c r="I57" s="85"/>
      <c r="J57" s="85"/>
      <c r="K57" s="113"/>
      <c r="L57" s="74"/>
      <c r="M57" s="63"/>
      <c r="N57" s="63"/>
      <c r="O57" s="63"/>
      <c r="P57" s="63"/>
      <c r="Q57" s="63"/>
      <c r="R57" s="63"/>
      <c r="S57" s="63"/>
    </row>
    <row r="58" spans="1:19" ht="12.75">
      <c r="A58" s="13"/>
      <c r="B58" s="15"/>
      <c r="C58" s="6"/>
      <c r="D58" s="6"/>
      <c r="E58" s="6"/>
      <c r="F58" s="57"/>
      <c r="G58" s="7"/>
      <c r="H58" s="85"/>
      <c r="I58" s="85"/>
      <c r="J58" s="85"/>
      <c r="K58" s="113"/>
      <c r="L58" s="74"/>
      <c r="M58" s="63"/>
      <c r="N58" s="63"/>
      <c r="O58" s="63"/>
      <c r="P58" s="63"/>
      <c r="Q58" s="63"/>
      <c r="R58" s="63"/>
      <c r="S58" s="63"/>
    </row>
    <row r="59" spans="1:19" ht="18.75" customHeight="1">
      <c r="A59" s="110">
        <v>205015</v>
      </c>
      <c r="B59" s="108" t="s">
        <v>69</v>
      </c>
      <c r="C59" s="103">
        <v>121626</v>
      </c>
      <c r="D59" s="103"/>
      <c r="E59" s="103">
        <v>0</v>
      </c>
      <c r="F59" s="103">
        <v>0</v>
      </c>
      <c r="G59" s="103">
        <v>0</v>
      </c>
      <c r="H59" s="103">
        <v>0</v>
      </c>
      <c r="I59" s="102">
        <f>C59</f>
        <v>121626</v>
      </c>
      <c r="J59" s="102">
        <f>SUM(C59-I59)</f>
        <v>0</v>
      </c>
      <c r="K59" s="113" t="s">
        <v>123</v>
      </c>
      <c r="L59" s="74"/>
      <c r="M59" s="63"/>
      <c r="N59" s="63"/>
      <c r="O59" s="63"/>
      <c r="P59" s="63"/>
      <c r="Q59" s="63"/>
      <c r="R59" s="63"/>
      <c r="S59" s="63"/>
    </row>
    <row r="60" spans="1:19" ht="19.5" customHeight="1">
      <c r="A60" s="110">
        <v>211020</v>
      </c>
      <c r="B60" s="108" t="s">
        <v>59</v>
      </c>
      <c r="C60" s="103"/>
      <c r="D60" s="103">
        <v>0</v>
      </c>
      <c r="E60" s="103"/>
      <c r="F60" s="104" t="s">
        <v>67</v>
      </c>
      <c r="G60" s="105"/>
      <c r="H60" s="102"/>
      <c r="I60" s="102"/>
      <c r="J60" s="102"/>
      <c r="K60" s="113"/>
      <c r="L60" s="74"/>
      <c r="M60" s="63"/>
      <c r="N60" s="63"/>
      <c r="O60" s="63"/>
      <c r="P60" s="63"/>
      <c r="Q60" s="63"/>
      <c r="R60" s="63"/>
      <c r="S60" s="63"/>
    </row>
    <row r="61" spans="1:19" ht="19.5" customHeight="1">
      <c r="A61" s="110"/>
      <c r="B61" s="108" t="s">
        <v>96</v>
      </c>
      <c r="C61" s="103">
        <v>8600000</v>
      </c>
      <c r="D61" s="103"/>
      <c r="E61" s="103">
        <v>1426189</v>
      </c>
      <c r="F61" s="104"/>
      <c r="G61" s="105"/>
      <c r="H61" s="102">
        <v>1426189</v>
      </c>
      <c r="I61" s="102">
        <v>8600000</v>
      </c>
      <c r="J61" s="102">
        <f aca="true" t="shared" si="0" ref="J61:J71">SUM(C61-I61)</f>
        <v>0</v>
      </c>
      <c r="K61" s="113" t="s">
        <v>123</v>
      </c>
      <c r="L61" s="74"/>
      <c r="M61" s="63"/>
      <c r="N61" s="63"/>
      <c r="O61" s="63"/>
      <c r="P61" s="63"/>
      <c r="Q61" s="63"/>
      <c r="R61" s="63"/>
      <c r="S61" s="63"/>
    </row>
    <row r="62" spans="1:19" ht="19.5" customHeight="1">
      <c r="A62" s="110"/>
      <c r="B62" s="108" t="s">
        <v>97</v>
      </c>
      <c r="C62" s="103">
        <v>6100000</v>
      </c>
      <c r="D62" s="103">
        <v>6100000</v>
      </c>
      <c r="E62" s="103">
        <v>1690829</v>
      </c>
      <c r="F62" s="104"/>
      <c r="G62" s="105"/>
      <c r="H62" s="102">
        <v>1690829</v>
      </c>
      <c r="I62" s="102">
        <v>6100000</v>
      </c>
      <c r="J62" s="102">
        <f t="shared" si="0"/>
        <v>0</v>
      </c>
      <c r="K62" s="113" t="s">
        <v>127</v>
      </c>
      <c r="L62" s="74"/>
      <c r="M62" s="63"/>
      <c r="N62" s="63"/>
      <c r="O62" s="63"/>
      <c r="P62" s="63"/>
      <c r="Q62" s="63"/>
      <c r="R62" s="63"/>
      <c r="S62" s="63"/>
    </row>
    <row r="63" spans="1:19" ht="19.5" customHeight="1">
      <c r="A63" s="110"/>
      <c r="B63" s="108" t="s">
        <v>98</v>
      </c>
      <c r="C63" s="103">
        <v>1300000</v>
      </c>
      <c r="D63" s="103">
        <v>1300000</v>
      </c>
      <c r="E63" s="103">
        <v>418348</v>
      </c>
      <c r="F63" s="104"/>
      <c r="G63" s="105"/>
      <c r="H63" s="102">
        <v>418348</v>
      </c>
      <c r="I63" s="102">
        <v>1300000</v>
      </c>
      <c r="J63" s="102">
        <f t="shared" si="0"/>
        <v>0</v>
      </c>
      <c r="K63" s="113" t="s">
        <v>123</v>
      </c>
      <c r="L63" s="74"/>
      <c r="M63" s="63"/>
      <c r="N63" s="63"/>
      <c r="O63" s="63"/>
      <c r="P63" s="63"/>
      <c r="Q63" s="63"/>
      <c r="R63" s="63"/>
      <c r="S63" s="63"/>
    </row>
    <row r="64" spans="1:19" ht="19.5" customHeight="1">
      <c r="A64" s="110"/>
      <c r="B64" s="108" t="s">
        <v>99</v>
      </c>
      <c r="C64" s="103">
        <v>650000</v>
      </c>
      <c r="D64" s="103">
        <v>650000</v>
      </c>
      <c r="E64" s="103">
        <v>91073</v>
      </c>
      <c r="F64" s="104"/>
      <c r="G64" s="105"/>
      <c r="H64" s="102">
        <v>91073</v>
      </c>
      <c r="I64" s="102">
        <v>650000</v>
      </c>
      <c r="J64" s="102">
        <f t="shared" si="0"/>
        <v>0</v>
      </c>
      <c r="K64" s="113" t="s">
        <v>123</v>
      </c>
      <c r="L64" s="74"/>
      <c r="M64" s="63"/>
      <c r="N64" s="63"/>
      <c r="O64" s="63"/>
      <c r="P64" s="63"/>
      <c r="Q64" s="63"/>
      <c r="R64" s="63"/>
      <c r="S64" s="63"/>
    </row>
    <row r="65" spans="1:19" ht="19.5" customHeight="1">
      <c r="A65" s="110"/>
      <c r="B65" s="108" t="s">
        <v>100</v>
      </c>
      <c r="C65" s="103">
        <v>2706256</v>
      </c>
      <c r="D65" s="103"/>
      <c r="E65" s="103">
        <v>558910</v>
      </c>
      <c r="F65" s="104"/>
      <c r="G65" s="105"/>
      <c r="H65" s="102">
        <v>558910</v>
      </c>
      <c r="I65" s="102">
        <v>2206256</v>
      </c>
      <c r="J65" s="102">
        <f t="shared" si="0"/>
        <v>500000</v>
      </c>
      <c r="K65" s="113" t="s">
        <v>119</v>
      </c>
      <c r="L65" s="74"/>
      <c r="M65" s="63"/>
      <c r="N65" s="63"/>
      <c r="O65" s="63"/>
      <c r="P65" s="63"/>
      <c r="Q65" s="63"/>
      <c r="R65" s="63"/>
      <c r="S65" s="63"/>
    </row>
    <row r="66" spans="1:19" ht="66" customHeight="1">
      <c r="A66" s="110" t="s">
        <v>103</v>
      </c>
      <c r="B66" s="108" t="s">
        <v>101</v>
      </c>
      <c r="C66" s="103">
        <f>SUM(286397+467940)</f>
        <v>754337</v>
      </c>
      <c r="D66" s="103"/>
      <c r="E66" s="103">
        <f>426577+31998</f>
        <v>458575</v>
      </c>
      <c r="F66" s="103">
        <f>426577+31998</f>
        <v>458575</v>
      </c>
      <c r="G66" s="103">
        <f>426577+31998</f>
        <v>458575</v>
      </c>
      <c r="H66" s="103">
        <f>426577+31998</f>
        <v>458575</v>
      </c>
      <c r="I66" s="102">
        <v>1354337</v>
      </c>
      <c r="J66" s="102">
        <f t="shared" si="0"/>
        <v>-600000</v>
      </c>
      <c r="K66" s="113" t="s">
        <v>120</v>
      </c>
      <c r="L66" s="74"/>
      <c r="M66" s="63"/>
      <c r="N66" s="63"/>
      <c r="O66" s="63"/>
      <c r="P66" s="63"/>
      <c r="Q66" s="63"/>
      <c r="R66" s="63"/>
      <c r="S66" s="63"/>
    </row>
    <row r="67" spans="1:19" ht="66" customHeight="1">
      <c r="A67" s="110" t="s">
        <v>103</v>
      </c>
      <c r="B67" s="108" t="s">
        <v>102</v>
      </c>
      <c r="C67" s="103">
        <f>SUM(3787680+594910)</f>
        <v>4382590</v>
      </c>
      <c r="D67" s="103"/>
      <c r="E67" s="103">
        <f>1388038+96213</f>
        <v>1484251</v>
      </c>
      <c r="F67" s="103">
        <f>1388038+96213</f>
        <v>1484251</v>
      </c>
      <c r="G67" s="103">
        <f>1388038+96213</f>
        <v>1484251</v>
      </c>
      <c r="H67" s="103">
        <f>1388038+96213</f>
        <v>1484251</v>
      </c>
      <c r="I67" s="102">
        <v>5082590</v>
      </c>
      <c r="J67" s="102">
        <f t="shared" si="0"/>
        <v>-700000</v>
      </c>
      <c r="K67" s="113" t="s">
        <v>128</v>
      </c>
      <c r="L67" s="74"/>
      <c r="M67" s="63"/>
      <c r="N67" s="63"/>
      <c r="O67" s="63"/>
      <c r="P67" s="63"/>
      <c r="Q67" s="63"/>
      <c r="R67" s="63"/>
      <c r="S67" s="63"/>
    </row>
    <row r="68" spans="1:19" ht="26.25" customHeight="1">
      <c r="A68" s="110">
        <v>211029</v>
      </c>
      <c r="B68" s="107" t="s">
        <v>70</v>
      </c>
      <c r="C68" s="103">
        <v>947687</v>
      </c>
      <c r="D68" s="103"/>
      <c r="E68" s="103">
        <v>283464</v>
      </c>
      <c r="F68" s="103">
        <v>283464</v>
      </c>
      <c r="G68" s="103">
        <v>283464</v>
      </c>
      <c r="H68" s="103">
        <v>283464</v>
      </c>
      <c r="I68" s="102">
        <f>C68</f>
        <v>947687</v>
      </c>
      <c r="J68" s="102">
        <f t="shared" si="0"/>
        <v>0</v>
      </c>
      <c r="K68" s="113" t="s">
        <v>123</v>
      </c>
      <c r="L68" s="74"/>
      <c r="M68" s="63"/>
      <c r="N68" s="63"/>
      <c r="O68" s="63"/>
      <c r="P68" s="63"/>
      <c r="Q68" s="63"/>
      <c r="R68" s="63"/>
      <c r="S68" s="63"/>
    </row>
    <row r="69" spans="1:19" ht="56.25" customHeight="1">
      <c r="A69" s="110">
        <v>211040</v>
      </c>
      <c r="B69" s="108" t="s">
        <v>78</v>
      </c>
      <c r="C69" s="103">
        <v>-343326</v>
      </c>
      <c r="D69" s="103"/>
      <c r="E69" s="103">
        <v>34754</v>
      </c>
      <c r="F69" s="103">
        <v>34754</v>
      </c>
      <c r="G69" s="103">
        <v>34754</v>
      </c>
      <c r="H69" s="103">
        <v>34754</v>
      </c>
      <c r="I69" s="102">
        <v>100000</v>
      </c>
      <c r="J69" s="102">
        <f>SUM(C69-I69)</f>
        <v>-443326</v>
      </c>
      <c r="K69" s="113" t="s">
        <v>129</v>
      </c>
      <c r="L69" s="74"/>
      <c r="M69" s="63"/>
      <c r="N69" s="63"/>
      <c r="O69" s="63"/>
      <c r="P69" s="63"/>
      <c r="Q69" s="63"/>
      <c r="R69" s="63"/>
      <c r="S69" s="63"/>
    </row>
    <row r="70" spans="1:19" ht="12.75" customHeight="1">
      <c r="A70" s="5">
        <v>212005</v>
      </c>
      <c r="B70" s="3" t="s">
        <v>34</v>
      </c>
      <c r="C70" s="6">
        <v>18739928</v>
      </c>
      <c r="D70" s="6"/>
      <c r="E70" s="6">
        <v>7078976</v>
      </c>
      <c r="F70" s="6">
        <v>7078976</v>
      </c>
      <c r="G70" s="6">
        <v>7078976</v>
      </c>
      <c r="H70" s="6">
        <v>7078976</v>
      </c>
      <c r="I70" s="6">
        <v>18739928</v>
      </c>
      <c r="J70" s="102">
        <f t="shared" si="0"/>
        <v>0</v>
      </c>
      <c r="K70" s="115" t="s">
        <v>106</v>
      </c>
      <c r="L70" s="74"/>
      <c r="M70" s="63"/>
      <c r="N70" s="63"/>
      <c r="O70" s="63"/>
      <c r="P70" s="63"/>
      <c r="Q70" s="63"/>
      <c r="R70" s="63"/>
      <c r="S70" s="63"/>
    </row>
    <row r="71" spans="1:19" ht="18.75" customHeight="1">
      <c r="A71" s="5">
        <v>241001</v>
      </c>
      <c r="B71" s="3" t="s">
        <v>71</v>
      </c>
      <c r="C71" s="6">
        <v>57690</v>
      </c>
      <c r="D71" s="6"/>
      <c r="E71" s="6">
        <v>39064</v>
      </c>
      <c r="F71" s="6">
        <v>39064</v>
      </c>
      <c r="G71" s="6">
        <v>39064</v>
      </c>
      <c r="H71" s="6">
        <v>39064</v>
      </c>
      <c r="I71" s="6">
        <v>57690</v>
      </c>
      <c r="J71" s="85">
        <f t="shared" si="0"/>
        <v>0</v>
      </c>
      <c r="K71" s="115" t="s">
        <v>123</v>
      </c>
      <c r="L71" s="74"/>
      <c r="M71" s="63"/>
      <c r="N71" s="63"/>
      <c r="O71" s="63"/>
      <c r="P71" s="63"/>
      <c r="Q71" s="63"/>
      <c r="R71" s="63"/>
      <c r="S71" s="63"/>
    </row>
    <row r="72" spans="1:19" ht="2.25" customHeight="1" hidden="1">
      <c r="A72" s="64"/>
      <c r="B72" s="65"/>
      <c r="C72" s="66"/>
      <c r="D72" s="66"/>
      <c r="E72" s="66"/>
      <c r="F72" s="67"/>
      <c r="G72" s="68"/>
      <c r="H72" s="86"/>
      <c r="I72" s="86"/>
      <c r="J72" s="89"/>
      <c r="K72" s="80"/>
      <c r="L72" s="74"/>
      <c r="M72" s="63"/>
      <c r="N72" s="63"/>
      <c r="O72" s="63"/>
      <c r="P72" s="63"/>
      <c r="Q72" s="63"/>
      <c r="R72" s="63"/>
      <c r="S72" s="63"/>
    </row>
    <row r="73" spans="1:19" ht="15.75" customHeight="1">
      <c r="A73" s="164" t="s">
        <v>21</v>
      </c>
      <c r="B73" s="165"/>
      <c r="C73" s="168">
        <f>SUM(C7:C72)</f>
        <v>70851135</v>
      </c>
      <c r="D73" s="168">
        <f>SUM(D7:D72)</f>
        <v>8050000</v>
      </c>
      <c r="E73" s="168">
        <f>SUM(E7:E72)</f>
        <v>20977311</v>
      </c>
      <c r="F73" s="168">
        <f>SUM(F7:F72)</f>
        <v>16792014.4</v>
      </c>
      <c r="G73" s="168">
        <f>SUM(G7:G72)</f>
        <v>16791962</v>
      </c>
      <c r="H73" s="168">
        <f>SUM(H7:H71)</f>
        <v>20977311</v>
      </c>
      <c r="I73" s="168">
        <f>SUM(I7:I71)</f>
        <v>74352461</v>
      </c>
      <c r="J73" s="168">
        <f>SUM(J7:J71)</f>
        <v>-3501326</v>
      </c>
      <c r="K73" s="178"/>
      <c r="L73" s="74"/>
      <c r="M73" s="63"/>
      <c r="O73" s="63"/>
      <c r="P73" s="63"/>
      <c r="Q73" s="63"/>
      <c r="R73" s="63"/>
      <c r="S73" s="63"/>
    </row>
    <row r="74" spans="1:19" ht="9.75" customHeight="1">
      <c r="A74" s="166"/>
      <c r="B74" s="167"/>
      <c r="C74" s="169"/>
      <c r="D74" s="169"/>
      <c r="E74" s="169"/>
      <c r="F74" s="169"/>
      <c r="G74" s="169"/>
      <c r="H74" s="169"/>
      <c r="I74" s="169"/>
      <c r="J74" s="169"/>
      <c r="K74" s="153"/>
      <c r="L74" s="74"/>
      <c r="M74" s="63"/>
      <c r="N74" s="63"/>
      <c r="O74" s="63"/>
      <c r="P74" s="63"/>
      <c r="Q74" s="63"/>
      <c r="R74" s="63"/>
      <c r="S74" s="63"/>
    </row>
    <row r="75" spans="1:19" ht="9.75" customHeight="1">
      <c r="A75" s="98"/>
      <c r="B75" s="98"/>
      <c r="C75" s="99"/>
      <c r="D75" s="99"/>
      <c r="E75" s="99"/>
      <c r="F75" s="99"/>
      <c r="G75" s="99"/>
      <c r="H75" s="99"/>
      <c r="I75" s="99"/>
      <c r="J75" s="99"/>
      <c r="K75" s="100"/>
      <c r="L75" s="74"/>
      <c r="M75" s="63"/>
      <c r="N75" s="63"/>
      <c r="O75" s="63"/>
      <c r="P75" s="63"/>
      <c r="Q75" s="63"/>
      <c r="R75" s="63"/>
      <c r="S75" s="63"/>
    </row>
    <row r="76" spans="1:20" ht="14.25">
      <c r="A76" s="17" t="s">
        <v>22</v>
      </c>
      <c r="G76" s="2"/>
      <c r="H76" s="87"/>
      <c r="I76" s="87"/>
      <c r="J76" s="2"/>
      <c r="L76" s="74"/>
      <c r="M76" s="63"/>
      <c r="N76" s="63"/>
      <c r="O76" s="63"/>
      <c r="P76" s="63"/>
      <c r="Q76" s="63"/>
      <c r="R76" s="63"/>
      <c r="S76" s="63"/>
      <c r="T76" s="63"/>
    </row>
    <row r="77" spans="1:20" ht="14.25">
      <c r="A77" s="17" t="s">
        <v>23</v>
      </c>
      <c r="G77" s="2"/>
      <c r="H77" s="87"/>
      <c r="I77" s="87"/>
      <c r="J77" s="2"/>
      <c r="L77" s="74"/>
      <c r="M77" s="63"/>
      <c r="N77" s="63"/>
      <c r="O77" s="63"/>
      <c r="P77" s="63"/>
      <c r="Q77" s="63"/>
      <c r="R77" s="63"/>
      <c r="S77" s="63"/>
      <c r="T77" s="63"/>
    </row>
    <row r="78" spans="1:20" ht="23.25" customHeight="1">
      <c r="A78" s="170" t="s">
        <v>1</v>
      </c>
      <c r="B78" s="171"/>
      <c r="C78" s="8" t="s">
        <v>37</v>
      </c>
      <c r="D78" s="8" t="s">
        <v>49</v>
      </c>
      <c r="E78" s="8" t="s">
        <v>3</v>
      </c>
      <c r="F78" s="162" t="s">
        <v>4</v>
      </c>
      <c r="G78" s="8" t="s">
        <v>4</v>
      </c>
      <c r="H78" s="8" t="s">
        <v>3</v>
      </c>
      <c r="I78" s="8" t="s">
        <v>68</v>
      </c>
      <c r="J78" s="8" t="s">
        <v>76</v>
      </c>
      <c r="K78" s="9"/>
      <c r="L78" s="74"/>
      <c r="M78" s="63"/>
      <c r="N78" s="63"/>
      <c r="O78" s="63"/>
      <c r="P78" s="63"/>
      <c r="Q78" s="63"/>
      <c r="R78" s="63"/>
      <c r="S78" s="63"/>
      <c r="T78" s="63"/>
    </row>
    <row r="79" spans="1:20" ht="16.5" customHeight="1">
      <c r="A79" s="16" t="s">
        <v>25</v>
      </c>
      <c r="B79" s="16" t="s">
        <v>72</v>
      </c>
      <c r="C79" s="10" t="s">
        <v>86</v>
      </c>
      <c r="D79" s="10">
        <v>2014</v>
      </c>
      <c r="E79" s="10" t="s">
        <v>90</v>
      </c>
      <c r="F79" s="163"/>
      <c r="G79" s="11" t="s">
        <v>5</v>
      </c>
      <c r="H79" s="11" t="s">
        <v>104</v>
      </c>
      <c r="I79" s="11" t="s">
        <v>87</v>
      </c>
      <c r="J79" s="10" t="s">
        <v>63</v>
      </c>
      <c r="K79" s="12"/>
      <c r="L79" s="74"/>
      <c r="M79" s="63"/>
      <c r="N79" s="63"/>
      <c r="O79" s="63"/>
      <c r="P79" s="63"/>
      <c r="Q79" s="63"/>
      <c r="R79" s="63"/>
      <c r="S79" s="63"/>
      <c r="T79" s="63"/>
    </row>
    <row r="80" spans="1:20" ht="16.5" customHeight="1">
      <c r="A80" s="24"/>
      <c r="B80" s="25" t="s">
        <v>46</v>
      </c>
      <c r="C80" s="26"/>
      <c r="D80" s="27"/>
      <c r="E80" s="27"/>
      <c r="F80" s="56"/>
      <c r="G80" s="27"/>
      <c r="H80" s="88"/>
      <c r="I80" s="88"/>
      <c r="J80" s="28"/>
      <c r="K80" s="29"/>
      <c r="L80" s="74"/>
      <c r="M80" s="63"/>
      <c r="N80" s="63"/>
      <c r="O80" s="63"/>
      <c r="P80" s="63"/>
      <c r="Q80" s="63"/>
      <c r="R80" s="63"/>
      <c r="S80" s="63"/>
      <c r="T80" s="63"/>
    </row>
    <row r="81" spans="1:20" ht="13.5" customHeight="1">
      <c r="A81" s="13" t="s">
        <v>19</v>
      </c>
      <c r="B81" s="15" t="s">
        <v>20</v>
      </c>
      <c r="C81" s="6"/>
      <c r="D81" s="6"/>
      <c r="E81" s="6"/>
      <c r="F81" s="57"/>
      <c r="G81" s="7"/>
      <c r="H81" s="85"/>
      <c r="I81" s="85"/>
      <c r="J81" s="7"/>
      <c r="K81" s="97"/>
      <c r="L81" s="74"/>
      <c r="M81" s="63"/>
      <c r="N81" s="63"/>
      <c r="O81" s="63"/>
      <c r="P81" s="63"/>
      <c r="Q81" s="63"/>
      <c r="R81" s="63"/>
      <c r="S81" s="63"/>
      <c r="T81" s="63"/>
    </row>
    <row r="82" spans="1:19" ht="40.5" customHeight="1">
      <c r="A82" s="110">
        <v>211035</v>
      </c>
      <c r="B82" s="111" t="s">
        <v>51</v>
      </c>
      <c r="C82" s="103">
        <v>2711140</v>
      </c>
      <c r="D82" s="103">
        <v>0</v>
      </c>
      <c r="E82" s="103">
        <v>-2943946</v>
      </c>
      <c r="F82" s="103">
        <v>-2943946</v>
      </c>
      <c r="G82" s="103">
        <v>-2943946</v>
      </c>
      <c r="H82" s="103"/>
      <c r="I82" s="102">
        <v>-232806</v>
      </c>
      <c r="J82" s="102">
        <f>SUM(C82-I82)</f>
        <v>2943946</v>
      </c>
      <c r="K82" s="113" t="s">
        <v>109</v>
      </c>
      <c r="L82" s="74"/>
      <c r="M82" s="63"/>
      <c r="N82" s="63"/>
      <c r="O82" s="63"/>
      <c r="P82" s="63"/>
      <c r="Q82" s="63"/>
      <c r="R82" s="63"/>
      <c r="S82" s="63"/>
    </row>
    <row r="83" spans="1:19" ht="45" customHeight="1">
      <c r="A83" s="110">
        <v>214005</v>
      </c>
      <c r="B83" s="108" t="s">
        <v>64</v>
      </c>
      <c r="C83" s="103">
        <v>11924290</v>
      </c>
      <c r="D83" s="103">
        <v>0</v>
      </c>
      <c r="E83" s="103">
        <v>5681147</v>
      </c>
      <c r="F83" s="103">
        <v>5681147</v>
      </c>
      <c r="G83" s="103">
        <v>5681147</v>
      </c>
      <c r="H83" s="103"/>
      <c r="I83" s="102">
        <v>9381147</v>
      </c>
      <c r="J83" s="102">
        <f>SUM(C83-I83)</f>
        <v>2543143</v>
      </c>
      <c r="K83" s="116" t="s">
        <v>115</v>
      </c>
      <c r="L83" s="74"/>
      <c r="M83" s="63"/>
      <c r="N83" s="63"/>
      <c r="O83" s="63"/>
      <c r="P83" s="63"/>
      <c r="Q83" s="63"/>
      <c r="R83" s="63"/>
      <c r="S83" s="63"/>
    </row>
    <row r="84" spans="1:20" ht="20.25" customHeight="1">
      <c r="A84" s="148" t="s">
        <v>24</v>
      </c>
      <c r="B84" s="149"/>
      <c r="C84" s="176">
        <f>SUM(C81:C83)</f>
        <v>14635430</v>
      </c>
      <c r="D84" s="176">
        <f>SUM(D81:D83)</f>
        <v>0</v>
      </c>
      <c r="E84" s="176">
        <f>SUM(E81:E83)</f>
        <v>2737201</v>
      </c>
      <c r="F84" s="156">
        <f>+E84/C84*100</f>
        <v>18.70256630655881</v>
      </c>
      <c r="G84" s="158"/>
      <c r="H84" s="154"/>
      <c r="I84" s="154">
        <f>SUM(I82:I84)</f>
        <v>0</v>
      </c>
      <c r="J84" s="176">
        <f>SUM(J81:J83)</f>
        <v>5487089</v>
      </c>
      <c r="K84" s="152"/>
      <c r="L84" s="74"/>
      <c r="M84" s="63"/>
      <c r="N84" s="63"/>
      <c r="O84" s="63"/>
      <c r="P84" s="63"/>
      <c r="Q84" s="63"/>
      <c r="R84" s="63"/>
      <c r="S84" s="63"/>
      <c r="T84" s="63"/>
    </row>
    <row r="85" spans="1:20" ht="11.25" customHeight="1" thickBot="1">
      <c r="A85" s="150"/>
      <c r="B85" s="151"/>
      <c r="C85" s="179"/>
      <c r="D85" s="177"/>
      <c r="E85" s="177"/>
      <c r="F85" s="157"/>
      <c r="G85" s="159"/>
      <c r="H85" s="155"/>
      <c r="I85" s="155"/>
      <c r="J85" s="177"/>
      <c r="K85" s="153"/>
      <c r="L85" s="74"/>
      <c r="M85" s="63"/>
      <c r="N85" s="63"/>
      <c r="O85" s="63"/>
      <c r="P85" s="63"/>
      <c r="Q85" s="63"/>
      <c r="R85" s="63"/>
      <c r="S85" s="63"/>
      <c r="T85" s="63"/>
    </row>
    <row r="86" spans="1:20" ht="15" customHeight="1">
      <c r="A86" s="20" t="s">
        <v>73</v>
      </c>
      <c r="B86" s="21"/>
      <c r="C86" s="172">
        <f>C73+C84</f>
        <v>85486565</v>
      </c>
      <c r="D86" s="172">
        <f>D73+D84</f>
        <v>8050000</v>
      </c>
      <c r="E86" s="174">
        <f>E73+E84</f>
        <v>23714512</v>
      </c>
      <c r="H86" s="87"/>
      <c r="I86" s="87"/>
      <c r="K86" s="63"/>
      <c r="L86" s="74"/>
      <c r="M86" s="63"/>
      <c r="N86" s="63"/>
      <c r="O86" s="63"/>
      <c r="P86" s="63"/>
      <c r="Q86" s="63"/>
      <c r="R86" s="63"/>
      <c r="S86" s="63"/>
      <c r="T86" s="63"/>
    </row>
    <row r="87" spans="1:20" ht="15" customHeight="1" thickBot="1">
      <c r="A87" s="22" t="s">
        <v>47</v>
      </c>
      <c r="B87" s="23"/>
      <c r="C87" s="173"/>
      <c r="D87" s="173"/>
      <c r="E87" s="175"/>
      <c r="H87" s="87"/>
      <c r="I87" s="87"/>
      <c r="K87" s="63"/>
      <c r="L87" s="74"/>
      <c r="M87" s="63"/>
      <c r="N87" s="63"/>
      <c r="O87" s="63"/>
      <c r="P87" s="63"/>
      <c r="Q87" s="63"/>
      <c r="R87" s="63"/>
      <c r="S87" s="63"/>
      <c r="T87" s="63"/>
    </row>
  </sheetData>
  <sheetProtection/>
  <mergeCells count="31">
    <mergeCell ref="A26:B26"/>
    <mergeCell ref="F26:F27"/>
    <mergeCell ref="A53:B53"/>
    <mergeCell ref="F53:F54"/>
    <mergeCell ref="D73:D74"/>
    <mergeCell ref="K73:K74"/>
    <mergeCell ref="J84:J85"/>
    <mergeCell ref="F73:F74"/>
    <mergeCell ref="G73:G74"/>
    <mergeCell ref="H73:H74"/>
    <mergeCell ref="J73:J74"/>
    <mergeCell ref="H84:H85"/>
    <mergeCell ref="I73:I74"/>
    <mergeCell ref="A78:B78"/>
    <mergeCell ref="F78:F79"/>
    <mergeCell ref="C86:C87"/>
    <mergeCell ref="E86:E87"/>
    <mergeCell ref="D84:D85"/>
    <mergeCell ref="D86:D87"/>
    <mergeCell ref="C84:C85"/>
    <mergeCell ref="E84:E85"/>
    <mergeCell ref="A84:B85"/>
    <mergeCell ref="K84:K85"/>
    <mergeCell ref="I84:I85"/>
    <mergeCell ref="F84:F85"/>
    <mergeCell ref="G84:G85"/>
    <mergeCell ref="A3:B3"/>
    <mergeCell ref="F3:F4"/>
    <mergeCell ref="A73:B74"/>
    <mergeCell ref="C73:C74"/>
    <mergeCell ref="E73:E74"/>
  </mergeCells>
  <printOptions/>
  <pageMargins left="0.3937007874015748" right="0.3937007874015748" top="0.7874015748031497" bottom="0.7874015748031497" header="0.5118110236220472" footer="0.5118110236220472"/>
  <pageSetup fitToHeight="3" horizontalDpi="600" verticalDpi="600" orientation="landscape" paperSize="9" r:id="rId1"/>
  <headerFooter alignWithMargins="0">
    <oddFooter>&amp;LSag 16-2426 / Dok 28583-16&amp;C&amp;P&amp;R&amp;D</oddFooter>
  </headerFooter>
</worksheet>
</file>

<file path=xl/worksheets/sheet3.xml><?xml version="1.0" encoding="utf-8"?>
<worksheet xmlns="http://schemas.openxmlformats.org/spreadsheetml/2006/main" xmlns:r="http://schemas.openxmlformats.org/officeDocument/2006/relationships">
  <dimension ref="A1:T16"/>
  <sheetViews>
    <sheetView workbookViewId="0" topLeftCell="A1">
      <selection activeCell="J19" sqref="J19"/>
    </sheetView>
  </sheetViews>
  <sheetFormatPr defaultColWidth="9.28125" defaultRowHeight="12.75"/>
  <cols>
    <col min="1" max="1" width="7.28125" style="1" customWidth="1"/>
    <col min="2" max="2" width="28.00390625" style="1" customWidth="1"/>
    <col min="3" max="3" width="12.421875" style="1" customWidth="1"/>
    <col min="4" max="4" width="10.00390625" style="1" hidden="1" customWidth="1"/>
    <col min="5" max="5" width="11.28125" style="1" customWidth="1"/>
    <col min="6" max="6" width="8.57421875" style="55" hidden="1" customWidth="1"/>
    <col min="7" max="7" width="8.421875" style="1" hidden="1" customWidth="1"/>
    <col min="8" max="9" width="11.7109375" style="82" customWidth="1"/>
    <col min="10" max="10" width="12.421875" style="1" customWidth="1"/>
    <col min="11" max="11" width="37.7109375" style="1" customWidth="1"/>
    <col min="12" max="12" width="11.28125" style="76" customWidth="1"/>
    <col min="13" max="16384" width="9.28125" style="1" customWidth="1"/>
  </cols>
  <sheetData>
    <row r="1" spans="1:19" s="18" customFormat="1" ht="15">
      <c r="A1" s="17" t="s">
        <v>0</v>
      </c>
      <c r="F1" s="54"/>
      <c r="G1" s="19"/>
      <c r="H1" s="81"/>
      <c r="I1" s="81"/>
      <c r="J1" s="19"/>
      <c r="L1" s="75"/>
      <c r="M1" s="62"/>
      <c r="N1" s="62"/>
      <c r="O1" s="62"/>
      <c r="P1" s="62"/>
      <c r="Q1" s="62"/>
      <c r="R1" s="62"/>
      <c r="S1" s="62"/>
    </row>
    <row r="2" spans="7:19" ht="12.75">
      <c r="G2" s="2"/>
      <c r="J2" s="2"/>
      <c r="L2" s="74"/>
      <c r="M2" s="63"/>
      <c r="N2" s="63"/>
      <c r="O2" s="63"/>
      <c r="P2" s="63"/>
      <c r="Q2" s="63"/>
      <c r="R2" s="63"/>
      <c r="S2" s="63"/>
    </row>
    <row r="3" spans="1:19" s="18" customFormat="1" ht="15">
      <c r="A3" s="17" t="s">
        <v>2</v>
      </c>
      <c r="F3" s="54"/>
      <c r="G3" s="19"/>
      <c r="H3" s="81"/>
      <c r="I3" s="81"/>
      <c r="J3" s="19"/>
      <c r="L3" s="75"/>
      <c r="M3" s="62"/>
      <c r="N3" s="62"/>
      <c r="O3" s="62"/>
      <c r="P3" s="62"/>
      <c r="Q3" s="62"/>
      <c r="R3" s="62"/>
      <c r="S3" s="62"/>
    </row>
    <row r="4" spans="1:19" ht="23.25" customHeight="1">
      <c r="A4" s="160" t="s">
        <v>1</v>
      </c>
      <c r="B4" s="161"/>
      <c r="C4" s="8" t="s">
        <v>37</v>
      </c>
      <c r="D4" s="8" t="s">
        <v>49</v>
      </c>
      <c r="E4" s="8" t="s">
        <v>3</v>
      </c>
      <c r="F4" s="162" t="s">
        <v>4</v>
      </c>
      <c r="G4" s="8" t="s">
        <v>4</v>
      </c>
      <c r="H4" s="8" t="s">
        <v>3</v>
      </c>
      <c r="I4" s="8" t="s">
        <v>68</v>
      </c>
      <c r="J4" s="8" t="s">
        <v>62</v>
      </c>
      <c r="K4" s="9" t="s">
        <v>6</v>
      </c>
      <c r="L4" s="74"/>
      <c r="M4" s="63"/>
      <c r="N4" s="63"/>
      <c r="O4" s="63"/>
      <c r="P4" s="63"/>
      <c r="Q4" s="63"/>
      <c r="R4" s="63"/>
      <c r="S4" s="63"/>
    </row>
    <row r="5" spans="1:19" ht="17.25" customHeight="1">
      <c r="A5" s="16" t="s">
        <v>25</v>
      </c>
      <c r="B5" s="16" t="s">
        <v>72</v>
      </c>
      <c r="C5" s="10" t="s">
        <v>86</v>
      </c>
      <c r="D5" s="10" t="s">
        <v>65</v>
      </c>
      <c r="E5" s="10" t="s">
        <v>90</v>
      </c>
      <c r="F5" s="163"/>
      <c r="G5" s="11"/>
      <c r="H5" s="11" t="s">
        <v>104</v>
      </c>
      <c r="I5" s="11" t="s">
        <v>87</v>
      </c>
      <c r="J5" s="10" t="s">
        <v>63</v>
      </c>
      <c r="K5" s="12"/>
      <c r="L5" s="74"/>
      <c r="M5" s="63"/>
      <c r="N5" s="63"/>
      <c r="O5" s="63"/>
      <c r="P5" s="63"/>
      <c r="Q5" s="63"/>
      <c r="R5" s="63"/>
      <c r="S5" s="63"/>
    </row>
    <row r="6" spans="1:19" ht="17.25" customHeight="1">
      <c r="A6" s="24"/>
      <c r="B6" s="25" t="s">
        <v>79</v>
      </c>
      <c r="C6" s="26"/>
      <c r="D6" s="27"/>
      <c r="E6" s="27"/>
      <c r="F6" s="56"/>
      <c r="G6" s="27"/>
      <c r="H6" s="83"/>
      <c r="I6" s="83"/>
      <c r="J6" s="28"/>
      <c r="K6" s="29"/>
      <c r="L6" s="74"/>
      <c r="M6" s="63"/>
      <c r="N6" s="63"/>
      <c r="O6" s="63"/>
      <c r="P6" s="63"/>
      <c r="Q6" s="63"/>
      <c r="R6" s="63"/>
      <c r="S6" s="63"/>
    </row>
    <row r="7" spans="1:19" ht="12.75">
      <c r="A7" s="121" t="s">
        <v>80</v>
      </c>
      <c r="B7" s="122" t="s">
        <v>81</v>
      </c>
      <c r="C7" s="123"/>
      <c r="D7" s="123"/>
      <c r="E7" s="123"/>
      <c r="F7" s="124"/>
      <c r="G7" s="120"/>
      <c r="H7" s="128"/>
      <c r="I7" s="125"/>
      <c r="J7" s="126"/>
      <c r="K7" s="146"/>
      <c r="L7" s="74"/>
      <c r="M7" s="63"/>
      <c r="N7" s="63"/>
      <c r="O7" s="63"/>
      <c r="P7" s="63"/>
      <c r="Q7" s="63"/>
      <c r="R7" s="63"/>
      <c r="S7" s="63"/>
    </row>
    <row r="8" spans="1:19" ht="24.75" customHeight="1">
      <c r="A8" s="36" t="s">
        <v>82</v>
      </c>
      <c r="B8" s="3" t="s">
        <v>72</v>
      </c>
      <c r="C8" s="141">
        <v>2269660</v>
      </c>
      <c r="D8" s="141">
        <v>0</v>
      </c>
      <c r="E8" s="141">
        <v>876926</v>
      </c>
      <c r="F8" s="142">
        <f>E8/C8*100</f>
        <v>38.63688834450975</v>
      </c>
      <c r="G8" s="7"/>
      <c r="H8" s="141"/>
      <c r="I8" s="141">
        <v>2269660</v>
      </c>
      <c r="J8" s="141">
        <f>SUM(C8-I8)</f>
        <v>0</v>
      </c>
      <c r="K8" s="115" t="s">
        <v>107</v>
      </c>
      <c r="L8" s="74"/>
      <c r="M8" s="63"/>
      <c r="N8" s="63"/>
      <c r="O8" s="63"/>
      <c r="P8" s="63"/>
      <c r="Q8" s="63"/>
      <c r="R8" s="63"/>
      <c r="S8" s="63"/>
    </row>
    <row r="9" spans="1:19" ht="12.75">
      <c r="A9" s="5"/>
      <c r="B9" s="79"/>
      <c r="C9" s="141"/>
      <c r="D9" s="141">
        <v>0</v>
      </c>
      <c r="E9" s="141"/>
      <c r="F9" s="142" t="e">
        <f>E9/C9*100</f>
        <v>#DIV/0!</v>
      </c>
      <c r="G9" s="7"/>
      <c r="H9" s="141"/>
      <c r="I9" s="141"/>
      <c r="J9" s="85"/>
      <c r="K9" s="115"/>
      <c r="L9" s="74"/>
      <c r="M9" s="63"/>
      <c r="N9" s="63"/>
      <c r="O9" s="63"/>
      <c r="P9" s="63"/>
      <c r="Q9" s="63"/>
      <c r="R9" s="63"/>
      <c r="S9" s="63"/>
    </row>
    <row r="10" spans="1:19" ht="2.25" customHeight="1" hidden="1">
      <c r="A10" s="64"/>
      <c r="B10" s="65"/>
      <c r="C10" s="143"/>
      <c r="D10" s="143"/>
      <c r="E10" s="143"/>
      <c r="F10" s="144"/>
      <c r="G10" s="68"/>
      <c r="H10" s="143"/>
      <c r="I10" s="143"/>
      <c r="J10" s="89"/>
      <c r="K10" s="80"/>
      <c r="L10" s="74"/>
      <c r="M10" s="63"/>
      <c r="N10" s="63"/>
      <c r="O10" s="63"/>
      <c r="P10" s="63"/>
      <c r="Q10" s="63"/>
      <c r="R10" s="63"/>
      <c r="S10" s="63"/>
    </row>
    <row r="11" spans="1:19" ht="9.75" customHeight="1">
      <c r="A11" s="164" t="s">
        <v>21</v>
      </c>
      <c r="B11" s="165"/>
      <c r="C11" s="168">
        <f aca="true" t="shared" si="0" ref="C11:I11">SUM(C8:C10)</f>
        <v>2269660</v>
      </c>
      <c r="D11" s="168">
        <f t="shared" si="0"/>
        <v>0</v>
      </c>
      <c r="E11" s="168">
        <f t="shared" si="0"/>
        <v>876926</v>
      </c>
      <c r="F11" s="168" t="e">
        <f t="shared" si="0"/>
        <v>#DIV/0!</v>
      </c>
      <c r="G11" s="168">
        <f t="shared" si="0"/>
        <v>0</v>
      </c>
      <c r="H11" s="168">
        <f>SUM(H8:H10)</f>
        <v>0</v>
      </c>
      <c r="I11" s="168">
        <f t="shared" si="0"/>
        <v>2269660</v>
      </c>
      <c r="J11" s="168">
        <f>SUM(J8:J10)</f>
        <v>0</v>
      </c>
      <c r="K11" s="178"/>
      <c r="L11" s="74"/>
      <c r="M11" s="63"/>
      <c r="O11" s="63"/>
      <c r="P11" s="63"/>
      <c r="Q11" s="63"/>
      <c r="R11" s="63"/>
      <c r="S11" s="63"/>
    </row>
    <row r="12" spans="1:19" ht="12.75" customHeight="1">
      <c r="A12" s="166"/>
      <c r="B12" s="167"/>
      <c r="C12" s="169"/>
      <c r="D12" s="169"/>
      <c r="E12" s="169"/>
      <c r="F12" s="169"/>
      <c r="G12" s="169"/>
      <c r="H12" s="169"/>
      <c r="I12" s="169"/>
      <c r="J12" s="169"/>
      <c r="K12" s="153"/>
      <c r="L12" s="74"/>
      <c r="M12" s="63"/>
      <c r="N12" s="63"/>
      <c r="O12" s="63"/>
      <c r="P12" s="63"/>
      <c r="Q12" s="63"/>
      <c r="R12" s="63"/>
      <c r="S12" s="63"/>
    </row>
    <row r="13" spans="1:19" ht="12.75" customHeight="1" thickBot="1">
      <c r="A13" s="98"/>
      <c r="B13" s="98"/>
      <c r="C13" s="99"/>
      <c r="D13" s="99"/>
      <c r="E13" s="99"/>
      <c r="F13" s="99"/>
      <c r="G13" s="99"/>
      <c r="H13" s="99"/>
      <c r="I13" s="99"/>
      <c r="J13" s="99"/>
      <c r="K13" s="100"/>
      <c r="L13" s="74"/>
      <c r="M13" s="63"/>
      <c r="N13" s="63"/>
      <c r="O13" s="63"/>
      <c r="P13" s="63"/>
      <c r="Q13" s="63"/>
      <c r="R13" s="63"/>
      <c r="S13" s="63"/>
    </row>
    <row r="14" spans="1:20" ht="12.75">
      <c r="A14" s="20" t="s">
        <v>73</v>
      </c>
      <c r="B14" s="21"/>
      <c r="C14" s="172">
        <f>C11</f>
        <v>2269660</v>
      </c>
      <c r="D14" s="172" t="e">
        <f>#REF!+D12</f>
        <v>#REF!</v>
      </c>
      <c r="E14" s="174">
        <f>E11</f>
        <v>876926</v>
      </c>
      <c r="H14" s="87"/>
      <c r="I14" s="87"/>
      <c r="K14" s="63"/>
      <c r="L14" s="74"/>
      <c r="M14" s="63"/>
      <c r="N14" s="63"/>
      <c r="O14" s="63"/>
      <c r="P14" s="63"/>
      <c r="Q14" s="63"/>
      <c r="R14" s="63"/>
      <c r="S14" s="63"/>
      <c r="T14" s="63"/>
    </row>
    <row r="15" spans="1:20" ht="13.5" thickBot="1">
      <c r="A15" s="22" t="s">
        <v>83</v>
      </c>
      <c r="B15" s="23"/>
      <c r="C15" s="173"/>
      <c r="D15" s="173"/>
      <c r="E15" s="175"/>
      <c r="H15" s="87"/>
      <c r="I15" s="87"/>
      <c r="K15" s="63"/>
      <c r="L15" s="74"/>
      <c r="M15" s="63"/>
      <c r="N15" s="63"/>
      <c r="O15" s="63"/>
      <c r="P15" s="63"/>
      <c r="Q15" s="63"/>
      <c r="R15" s="63"/>
      <c r="S15" s="63"/>
      <c r="T15" s="63"/>
    </row>
    <row r="16" spans="1:19" ht="12.75" customHeight="1">
      <c r="A16" s="98"/>
      <c r="B16" s="98"/>
      <c r="C16" s="99"/>
      <c r="D16" s="99"/>
      <c r="E16" s="99"/>
      <c r="F16" s="99"/>
      <c r="G16" s="99"/>
      <c r="H16" s="99"/>
      <c r="I16" s="99"/>
      <c r="J16" s="99"/>
      <c r="K16" s="100"/>
      <c r="L16" s="74"/>
      <c r="M16" s="63"/>
      <c r="N16" s="63"/>
      <c r="O16" s="63"/>
      <c r="P16" s="63"/>
      <c r="Q16" s="63"/>
      <c r="R16" s="63"/>
      <c r="S16" s="63"/>
    </row>
  </sheetData>
  <sheetProtection/>
  <mergeCells count="15">
    <mergeCell ref="K11:K12"/>
    <mergeCell ref="G11:G12"/>
    <mergeCell ref="C14:C15"/>
    <mergeCell ref="D14:D15"/>
    <mergeCell ref="E14:E15"/>
    <mergeCell ref="I11:I12"/>
    <mergeCell ref="J11:J12"/>
    <mergeCell ref="H11:H12"/>
    <mergeCell ref="A4:B4"/>
    <mergeCell ref="F4:F5"/>
    <mergeCell ref="A11:B12"/>
    <mergeCell ref="C11:C12"/>
    <mergeCell ref="D11:D12"/>
    <mergeCell ref="E11:E12"/>
    <mergeCell ref="F11:F12"/>
  </mergeCells>
  <printOptions/>
  <pageMargins left="0.3937007874015748" right="0.3937007874015748" top="0.3937007874015748" bottom="0.3937007874015748" header="0.5118110236220472" footer="0.5118110236220472"/>
  <pageSetup horizontalDpi="600" verticalDpi="600" orientation="landscape" paperSize="9" r:id="rId1"/>
  <headerFooter alignWithMargins="0">
    <oddFooter>&amp;LSag 16-2426 / Dok 28583-16&amp;C&amp;P&amp;R&amp;D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UPT-02-06-2016 - Bilag 811.02 Budgetopfølgning pr 30042016 for virksomhed 501 - Vej og Park - Bemærk…</dc:title>
  <dc:subject>ØVRIGE</dc:subject>
  <dc:creator>ANMK</dc:creator>
  <cp:keywords/>
  <dc:description>Samlet skema til budgetopfølgning pr. 31.08.2012 for virksomhed 501 - Drift</dc:description>
  <cp:lastModifiedBy>Jytte Solvejg Andersen</cp:lastModifiedBy>
  <cp:lastPrinted>2016-05-24T08:44:35Z</cp:lastPrinted>
  <dcterms:created xsi:type="dcterms:W3CDTF">1996-11-12T13:28:11Z</dcterms:created>
  <dcterms:modified xsi:type="dcterms:W3CDTF">2016-05-24T08:45:40Z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Plan og Teknik</vt:lpwstr>
  </property>
  <property fmtid="{D5CDD505-2E9C-101B-9397-08002B2CF9AE}" pid="4" name="MeetingTit">
    <vt:lpwstr>02-06-2016</vt:lpwstr>
  </property>
  <property fmtid="{D5CDD505-2E9C-101B-9397-08002B2CF9AE}" pid="5" name="MeetingDateAndTi">
    <vt:lpwstr>02-06-2016 fra 13:00 - 16:00</vt:lpwstr>
  </property>
  <property fmtid="{D5CDD505-2E9C-101B-9397-08002B2CF9AE}" pid="6" name="AccessLevelNa">
    <vt:lpwstr>Åben</vt:lpwstr>
  </property>
  <property fmtid="{D5CDD505-2E9C-101B-9397-08002B2CF9AE}" pid="7" name="Fusion">
    <vt:lpwstr>2100444</vt:lpwstr>
  </property>
  <property fmtid="{D5CDD505-2E9C-101B-9397-08002B2CF9AE}" pid="8" name="SortOrd">
    <vt:lpwstr>2</vt:lpwstr>
  </property>
  <property fmtid="{D5CDD505-2E9C-101B-9397-08002B2CF9AE}" pid="9" name="MeetingEndDa">
    <vt:lpwstr>2016-06-02T16:00:00Z</vt:lpwstr>
  </property>
  <property fmtid="{D5CDD505-2E9C-101B-9397-08002B2CF9AE}" pid="10" name="AgendaAccessLevelNa">
    <vt:lpwstr>Åben</vt:lpwstr>
  </property>
  <property fmtid="{D5CDD505-2E9C-101B-9397-08002B2CF9AE}" pid="11" name="EnclosureFileNumb">
    <vt:lpwstr>28583/16</vt:lpwstr>
  </property>
  <property fmtid="{D5CDD505-2E9C-101B-9397-08002B2CF9AE}" pid="12" name="ContentType">
    <vt:lpwstr>0x0101003D7BFBD5F481E14985D820F2A1C38BC8</vt:lpwstr>
  </property>
  <property fmtid="{D5CDD505-2E9C-101B-9397-08002B2CF9AE}" pid="13" name="MeetingStartDa">
    <vt:lpwstr>2016-06-02T13:00:00Z</vt:lpwstr>
  </property>
  <property fmtid="{D5CDD505-2E9C-101B-9397-08002B2CF9AE}" pid="14" name="PWDescripti">
    <vt:lpwstr>DA-1202047   Kopi til: </vt:lpwstr>
  </property>
  <property fmtid="{D5CDD505-2E9C-101B-9397-08002B2CF9AE}" pid="15" name="U">
    <vt:lpwstr>1894709</vt:lpwstr>
  </property>
  <property fmtid="{D5CDD505-2E9C-101B-9397-08002B2CF9AE}" pid="16" name="PWFileTy">
    <vt:lpwstr>.XLS</vt:lpwstr>
  </property>
  <property fmtid="{D5CDD505-2E9C-101B-9397-08002B2CF9AE}" pid="17" name="Agenda">
    <vt:lpwstr>5429</vt:lpwstr>
  </property>
  <property fmtid="{D5CDD505-2E9C-101B-9397-08002B2CF9AE}" pid="18" name="AccessLev">
    <vt:lpwstr>1</vt:lpwstr>
  </property>
  <property fmtid="{D5CDD505-2E9C-101B-9397-08002B2CF9AE}" pid="19" name="EnclosureTy">
    <vt:lpwstr>Enclosure</vt:lpwstr>
  </property>
</Properties>
</file>